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50" activeTab="0"/>
  </bookViews>
  <sheets>
    <sheet name="Stevedores Inspection checklist" sheetId="1" r:id="rId1"/>
    <sheet name="Stevedores Inspection result" sheetId="2" r:id="rId2"/>
  </sheets>
  <definedNames>
    <definedName name="_xlnm.Print_Area" localSheetId="0">'Stevedores Inspection checklist'!$A$1:$M$68</definedName>
    <definedName name="_xlnm.Print_Area" localSheetId="1">'Stevedores Inspection result'!$A$1:$L$18</definedName>
    <definedName name="_xlnm.Print_Titles" localSheetId="0">'Stevedores Inspection checklist'!$1:$4</definedName>
  </definedNames>
  <calcPr fullCalcOnLoad="1"/>
</workbook>
</file>

<file path=xl/sharedStrings.xml><?xml version="1.0" encoding="utf-8"?>
<sst xmlns="http://schemas.openxmlformats.org/spreadsheetml/2006/main" count="302" uniqueCount="236">
  <si>
    <t>Corrected W.F.</t>
  </si>
  <si>
    <t>#Questions</t>
  </si>
  <si>
    <t>NB:  360 Quality Code guidance notes can be downloaded from www.360Quality.org and must always be followed for the Code questions.</t>
  </si>
  <si>
    <t>The inspector must report his findings in case of a deficiency!</t>
  </si>
  <si>
    <t>1.1</t>
  </si>
  <si>
    <t>1.3</t>
  </si>
  <si>
    <t>Is the company ISO certified?</t>
  </si>
  <si>
    <t>1.4</t>
  </si>
  <si>
    <t>Is there a policy showing the company's commitment towards 360 Quality?</t>
  </si>
  <si>
    <t>2.1</t>
  </si>
  <si>
    <t>Is there an official training program?</t>
  </si>
  <si>
    <t>2.2</t>
  </si>
  <si>
    <t>2.3</t>
  </si>
  <si>
    <t>2.4</t>
  </si>
  <si>
    <t>Is there a scheduled review of the training program?</t>
  </si>
  <si>
    <t>Is there a control in place to avoid untrained people?</t>
  </si>
  <si>
    <t>3.1</t>
  </si>
  <si>
    <t>Is there proof that the weight of a forklift truck (incl. battery) does not exceed 5.0 metric tons with load?</t>
  </si>
  <si>
    <t>3.3</t>
  </si>
  <si>
    <t>3.4</t>
  </si>
  <si>
    <t>3.5</t>
  </si>
  <si>
    <t>3.6</t>
  </si>
  <si>
    <t>Is the handling equipment used inside the vessel by stevedores of the electric type?</t>
  </si>
  <si>
    <t>3.7</t>
  </si>
  <si>
    <t>Is the maximum height of the forklift 2,10 meters?</t>
  </si>
  <si>
    <t>3.8</t>
  </si>
  <si>
    <t>Are pallet protectors present on forklifts?</t>
  </si>
  <si>
    <t>3.9</t>
  </si>
  <si>
    <t>Are pallet protectors present on pallet jacks?</t>
  </si>
  <si>
    <t>Do the tines of the forklift trucks not protrude past the end of the pallet base during handling?</t>
  </si>
  <si>
    <t>Are suitable spreaders used for loading and unloading of pre-slung pallets in the square of the hatch?</t>
  </si>
  <si>
    <t>Are slipsheets or cross stowage used during loading of the cargo?</t>
  </si>
  <si>
    <t>Are walking boards used during loading and discharging of fruit cargoes?</t>
  </si>
  <si>
    <t>Are short ladders or man cages provided where necessary for exiting and entering partially completed decks?</t>
  </si>
  <si>
    <t>5.1</t>
  </si>
  <si>
    <t>5.2</t>
  </si>
  <si>
    <t>5.3</t>
  </si>
  <si>
    <t>5.4</t>
  </si>
  <si>
    <t>6.1</t>
  </si>
  <si>
    <t>6.5</t>
  </si>
  <si>
    <t>6.6</t>
  </si>
  <si>
    <t>Maintenance of equipment</t>
  </si>
  <si>
    <t>7.1</t>
  </si>
  <si>
    <t>7.2</t>
  </si>
  <si>
    <t>Is the condition of spreaders incl. frame, wires, chains, hooks, etc satisfactory?</t>
  </si>
  <si>
    <t>Product contamination &amp; hygiene</t>
  </si>
  <si>
    <t>Are there signs that state "smoking, food, drugs, confectionary, chewing gum or liquids are prohibited in cargo handling areas"?</t>
  </si>
  <si>
    <t>Are cargo handling areas free of visible dust, dirt and mould?</t>
  </si>
  <si>
    <t>Are waste bins in the vicinity of the handling area properly covered?</t>
  </si>
  <si>
    <t>Product quality</t>
  </si>
  <si>
    <t xml:space="preserve"> </t>
  </si>
  <si>
    <t>Subject</t>
  </si>
  <si>
    <t xml:space="preserve">Question </t>
  </si>
  <si>
    <t>Yes</t>
  </si>
  <si>
    <t>No</t>
  </si>
  <si>
    <t>N.A.</t>
  </si>
  <si>
    <t>Score</t>
  </si>
  <si>
    <t>Comments</t>
  </si>
  <si>
    <t>Result</t>
  </si>
  <si>
    <t>Total</t>
  </si>
  <si>
    <t>Fill columns with "x"</t>
  </si>
  <si>
    <t>WF</t>
  </si>
  <si>
    <t>Subject result</t>
  </si>
  <si>
    <t>Date:</t>
  </si>
  <si>
    <t>Port:</t>
  </si>
  <si>
    <t>Sort</t>
  </si>
  <si>
    <t>W.F.</t>
  </si>
  <si>
    <t>Score before correction</t>
  </si>
  <si>
    <t>#Answered</t>
  </si>
  <si>
    <t>#Deficiencies</t>
  </si>
  <si>
    <t>%Score</t>
  </si>
  <si>
    <t>W.F. contribution</t>
  </si>
  <si>
    <t>3.2</t>
  </si>
  <si>
    <t>Are records available to prove regular inspection of rolling stevedoring equipment used in vessels?</t>
  </si>
  <si>
    <t>Are stevedores prevented from carrying meal boxes and glass bottles inside the cargo spaces?</t>
  </si>
  <si>
    <t>Is the intake area or dispatch area protected from environmental elemements (rain, dust etc.)?</t>
  </si>
  <si>
    <t>Do the forklift trucks have wheels on both side of the rear axel?</t>
  </si>
  <si>
    <t>Are the tines of the forklift, intended to handle single pallets,  at least 100 mm wide to ensure even distribution of cargo weight?</t>
  </si>
  <si>
    <t>Are the tines of pallet jacks each fitted with two solid wheels in bogey suspension?</t>
  </si>
  <si>
    <t>Are walking boards made of lightweight material for easy handling and large enough?</t>
  </si>
  <si>
    <t>Are the tines at least 80 or 100 mm wide, depending on the type of forklift, to ensure good support of pallets?</t>
  </si>
  <si>
    <t>Is the rolling stevedoring equipment in visually good condition?</t>
  </si>
  <si>
    <t>6.2</t>
  </si>
  <si>
    <t>6.3</t>
  </si>
  <si>
    <t>6.4</t>
  </si>
  <si>
    <t>Is there a procedure to identify exceptions as per the "Standard Damage Code" in vessel loading (Vessel-in) or vessel discharge (Vessel-out) documents?</t>
  </si>
  <si>
    <t>Are reports on damages at loading (Vessel-in) or discharge (Vessel-out) presented to the Master of the ship for signing?</t>
  </si>
  <si>
    <t>Management processes &amp; staff training</t>
  </si>
  <si>
    <t>1.5</t>
  </si>
  <si>
    <t>1.6</t>
  </si>
  <si>
    <t>1.7</t>
  </si>
  <si>
    <t>2.5</t>
  </si>
  <si>
    <t>2.6</t>
  </si>
  <si>
    <t>2.7</t>
  </si>
  <si>
    <t>2.8</t>
  </si>
  <si>
    <t>2.9</t>
  </si>
  <si>
    <t>2.10</t>
  </si>
  <si>
    <t>2.11</t>
  </si>
  <si>
    <t>2.12</t>
  </si>
  <si>
    <t>5.5</t>
  </si>
  <si>
    <t>5.6</t>
  </si>
  <si>
    <t>Are records available to show that staff have been trained?</t>
  </si>
  <si>
    <t>Are the front wheels of the forklift trucks at least 460 mm (18 inches) in diameter?</t>
  </si>
  <si>
    <t>Do the forklift trucks have pneumatic or cushioned tires?</t>
  </si>
  <si>
    <t>Is there proof that the weight of a the pallet jack (incl. battery) does not exceed 5.0 metric tons with load?</t>
  </si>
  <si>
    <t>Is there a recoup area for repairing damaged pallets, adequately equipped with pallet boards, corner protectors and cartons, clearly separated from storage areas?</t>
  </si>
  <si>
    <t>Are damaged/contaminated goods isolated and disposed of in accordance with a procedure?</t>
  </si>
  <si>
    <t>Rolling stevedoring equipment in vessels</t>
  </si>
  <si>
    <t>3.10</t>
  </si>
  <si>
    <t>3.11</t>
  </si>
  <si>
    <t>3.12</t>
  </si>
  <si>
    <t>3.13</t>
  </si>
  <si>
    <t>Are reach stackers present?</t>
  </si>
  <si>
    <t>Are maintenance records available of container handling equipment?</t>
  </si>
  <si>
    <t>Is the container handling equipment in apparent good order and condition?</t>
  </si>
  <si>
    <t>Are interchange forms used for barge in &amp; out?</t>
  </si>
  <si>
    <t>Are interchange forms used for vessel in &amp; out?</t>
  </si>
  <si>
    <t>Are container technical malfunction reports made, closed and filed?</t>
  </si>
  <si>
    <t>Is handling and stacking of containers executed without damages?</t>
  </si>
  <si>
    <t>Container handling</t>
  </si>
  <si>
    <t>WF -cont</t>
  </si>
  <si>
    <t>Are interchange forms used for truck in &amp; out?</t>
  </si>
  <si>
    <t>Are interchange forms used for train in &amp; out?</t>
  </si>
  <si>
    <t>Qnrs</t>
  </si>
  <si>
    <t>Code:</t>
  </si>
  <si>
    <t>Inspection date:</t>
  </si>
  <si>
    <t>Code</t>
  </si>
  <si>
    <t>Scoring System</t>
  </si>
  <si>
    <t>The subjects for the inspection are divided into several groups. Each group has a weight depending upon its importance.</t>
  </si>
  <si>
    <t>b) a minimum of 75% of the points in total.</t>
  </si>
  <si>
    <t>NB: The inspector should answer all questions. Each subject must have at least one question answered in order to achieve a score.</t>
  </si>
  <si>
    <t>Are shore cranes present with automatic spreaders and rotating devices?</t>
  </si>
  <si>
    <t>Is cargo on the quay side or in the buffer zone cleaned from debris on top before loading on board or delivered to customers?</t>
  </si>
  <si>
    <t>To qualify for the 360 Quality Code the terminal must score as follows:</t>
  </si>
  <si>
    <t>a) a minimum of 60% of the points in each of the groups for management processes &amp; staff training, rolling stevedoring equipment in vessels,</t>
  </si>
  <si>
    <t>Has a pre-inspection for 360 Quality taken place within the last year?</t>
  </si>
  <si>
    <t>Stevedoring equipment</t>
  </si>
  <si>
    <t>Are containers secured during transport on the quay?</t>
  </si>
  <si>
    <t>Are only electric or gas forklift trucks used on the quay?</t>
  </si>
  <si>
    <t>Are records available to prove regular inspection of stevedoring equipment?</t>
  </si>
  <si>
    <t>Are records available to prove regular inspection of rolling  equipment on the quay?</t>
  </si>
  <si>
    <t>Are proper sanitary conditions maintained  to protect cargo from contamination by lubricants, fuel, pesticides, cleaning compounds, sanitizing agents and other chemical, physical and biological contaminants?</t>
  </si>
  <si>
    <t>Is the quay-side area clean and well maintained (free of debris, water, contaminants)?</t>
  </si>
  <si>
    <t>Is the stevedoring company handling reefer containers?</t>
  </si>
  <si>
    <t>Are reefer containers plugged-in within 2 hours after arrival to the storage area?</t>
  </si>
  <si>
    <t>Are temperature and ventilation settings monitored and recorded by the stevedoting company at plug-in?</t>
  </si>
  <si>
    <t>Does the stevedoring company have a procedure in place to deal with technical malfunctions of reefer containers?</t>
  </si>
  <si>
    <t>Is a procedure in place to check and report physical container damages by the stevedoring company?</t>
  </si>
  <si>
    <t>Is the stevedoring company reviewing these damages to improve the internal procedures?</t>
  </si>
  <si>
    <t>Name of company:</t>
  </si>
  <si>
    <t>Are electrical reefer sockets present and well maintained?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</si>
  <si>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</si>
  <si>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</si>
  <si>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</si>
  <si>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</si>
  <si>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</si>
  <si>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</si>
  <si>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</si>
  <si>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</si>
  <si>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</si>
  <si>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</si>
  <si>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</si>
  <si>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</si>
  <si>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</si>
  <si>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</si>
  <si>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</si>
  <si>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</si>
  <si>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</si>
  <si>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</si>
  <si>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</si>
  <si>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</si>
  <si>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</si>
  <si>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</si>
  <si>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</si>
  <si>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</si>
  <si>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</si>
  <si>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</si>
  <si>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</si>
  <si>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</si>
  <si>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</si>
  <si>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</si>
  <si>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</si>
  <si>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</si>
  <si>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</si>
  <si>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</si>
  <si>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</si>
  <si>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</si>
  <si>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</si>
  <si>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</si>
  <si>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</si>
  <si>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</si>
  <si>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</si>
  <si>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</si>
  <si>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</si>
  <si>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</si>
  <si>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</si>
  <si>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</si>
  <si>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</si>
  <si>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</si>
  <si>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</si>
  <si>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</si>
  <si>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</si>
  <si>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</si>
  <si>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</si>
  <si>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</si>
  <si>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</si>
  <si>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</si>
  <si>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</si>
  <si>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</si>
  <si>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</si>
  <si>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</si>
  <si>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</si>
  <si>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</si>
  <si>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Product contaminiatin and hygiene</t>
  </si>
  <si>
    <t>stevedoring equipment, product quality, container handling and</t>
  </si>
  <si>
    <t>1.2</t>
  </si>
  <si>
    <t>4.1</t>
  </si>
  <si>
    <t>4.2</t>
  </si>
  <si>
    <t>4.3</t>
  </si>
  <si>
    <t>4.4</t>
  </si>
  <si>
    <t>4.5</t>
  </si>
  <si>
    <t>4.6</t>
  </si>
  <si>
    <t>4.7</t>
  </si>
  <si>
    <t>7.0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</si>
  <si>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</si>
  <si>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</si>
  <si>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</si>
  <si>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</si>
  <si>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</si>
  <si>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</si>
  <si>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</si>
  <si>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</si>
  <si>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</si>
  <si>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360Q Stevedoring companies Inspection checklist</t>
  </si>
  <si>
    <t>360Q Stevedoring companies Inspection result</t>
  </si>
  <si>
    <t>Stevedoring companies Inspection Result is:</t>
  </si>
</sst>
</file>

<file path=xl/styles.xml><?xml version="1.0" encoding="utf-8"?>
<styleSheet xmlns="http://schemas.openxmlformats.org/spreadsheetml/2006/main">
  <numFmts count="5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€&quot;\ #,##0;&quot;€&quot;\ \-#,##0"/>
    <numFmt numFmtId="179" formatCode="&quot;€&quot;\ #,##0;[Red]&quot;€&quot;\ \-#,##0"/>
    <numFmt numFmtId="180" formatCode="&quot;€&quot;\ #,##0.00;&quot;€&quot;\ \-#,##0.00"/>
    <numFmt numFmtId="181" formatCode="&quot;€&quot;\ #,##0.00;[Red]&quot;€&quot;\ \-#,##0.00"/>
    <numFmt numFmtId="182" formatCode="_ &quot;€&quot;\ * #,##0_ ;_ &quot;€&quot;\ * \-#,##0_ ;_ &quot;€&quot;\ * &quot;-&quot;_ ;_ @_ "/>
    <numFmt numFmtId="183" formatCode="_ * #,##0_ ;_ * \-#,##0_ ;_ * &quot;-&quot;_ ;_ @_ "/>
    <numFmt numFmtId="184" formatCode="_ &quot;€&quot;\ * #,##0.00_ ;_ &quot;€&quot;\ * \-#,##0.00_ ;_ &quot;€&quot;\ * &quot;-&quot;??_ ;_ @_ "/>
    <numFmt numFmtId="185" formatCode="_ * #,##0.00_ ;_ * \-#,##0.00_ ;_ * &quot;-&quot;??_ ;_ @_ 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#,##0&quot; €&quot;;\-#,##0&quot; €&quot;"/>
    <numFmt numFmtId="193" formatCode="#,##0&quot; €&quot;;[Red]\-#,##0&quot; €&quot;"/>
    <numFmt numFmtId="194" formatCode="#,##0.00&quot; €&quot;;\-#,##0.00&quot; €&quot;"/>
    <numFmt numFmtId="195" formatCode="#,##0.00&quot; €&quot;;[Red]\-#,##0.00&quot; €&quot;"/>
    <numFmt numFmtId="196" formatCode="_-* #,##0&quot; €&quot;_-;\-* #,##0&quot; €&quot;_-;_-* &quot;-&quot;&quot; €&quot;_-;_-@_-"/>
    <numFmt numFmtId="197" formatCode="_-* #,##0_ _€_-;\-* #,##0_ _€_-;_-* &quot;-&quot;_ _€_-;_-@_-"/>
    <numFmt numFmtId="198" formatCode="_-* #,##0.00&quot; €&quot;_-;\-* #,##0.00&quot; €&quot;_-;_-* &quot;-&quot;??&quot; €&quot;_-;_-@_-"/>
    <numFmt numFmtId="199" formatCode="_-* #,##0.00_ _€_-;\-* #,##0.00_ _€_-;_-* &quot;-&quot;??_ _€_-;_-@_-"/>
    <numFmt numFmtId="200" formatCode="0.0%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413]d/mmm/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8"/>
      <color indexed="4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>
        <color indexed="63"/>
      </bottom>
    </border>
    <border>
      <left style="thin"/>
      <right/>
      <top style="thin"/>
      <bottom>
        <color indexed="63"/>
      </bottom>
    </border>
    <border>
      <left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9" fillId="23" borderId="0" applyNumberFormat="0" applyBorder="0" applyAlignment="0" applyProtection="0"/>
    <xf numFmtId="0" fontId="33" fillId="24" borderId="1" applyNumberFormat="0" applyAlignment="0" applyProtection="0"/>
    <xf numFmtId="0" fontId="34" fillId="25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13" fillId="0" borderId="3" applyNumberFormat="0" applyFill="0" applyAlignment="0" applyProtection="0"/>
    <xf numFmtId="0" fontId="24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7" fillId="27" borderId="1" applyNumberFormat="0" applyAlignment="0" applyProtection="0"/>
    <xf numFmtId="0" fontId="38" fillId="0" borderId="6" applyNumberFormat="0" applyFill="0" applyAlignment="0" applyProtection="0"/>
    <xf numFmtId="0" fontId="39" fillId="28" borderId="0" applyNumberFormat="0" applyBorder="0" applyAlignment="0" applyProtection="0"/>
    <xf numFmtId="0" fontId="0" fillId="29" borderId="7" applyNumberFormat="0" applyFont="0" applyAlignment="0" applyProtection="0"/>
    <xf numFmtId="0" fontId="40" fillId="24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wrapText="1"/>
    </xf>
    <xf numFmtId="200" fontId="0" fillId="0" borderId="0" xfId="0" applyNumberFormat="1" applyFill="1" applyAlignment="1">
      <alignment/>
    </xf>
    <xf numFmtId="200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30" borderId="10" xfId="0" applyFont="1" applyFill="1" applyBorder="1" applyAlignment="1">
      <alignment/>
    </xf>
    <xf numFmtId="0" fontId="7" fillId="30" borderId="10" xfId="0" applyFont="1" applyFill="1" applyBorder="1" applyAlignment="1">
      <alignment horizontal="center"/>
    </xf>
    <xf numFmtId="0" fontId="0" fillId="30" borderId="0" xfId="0" applyFill="1" applyAlignment="1">
      <alignment/>
    </xf>
    <xf numFmtId="0" fontId="8" fillId="30" borderId="0" xfId="0" applyFont="1" applyFill="1" applyBorder="1" applyAlignment="1">
      <alignment/>
    </xf>
    <xf numFmtId="0" fontId="0" fillId="30" borderId="0" xfId="0" applyFill="1" applyBorder="1" applyAlignment="1">
      <alignment/>
    </xf>
    <xf numFmtId="0" fontId="8" fillId="30" borderId="0" xfId="0" applyFont="1" applyFill="1" applyBorder="1" applyAlignment="1">
      <alignment horizontal="center"/>
    </xf>
    <xf numFmtId="200" fontId="2" fillId="0" borderId="0" xfId="0" applyNumberFormat="1" applyFont="1" applyFill="1" applyBorder="1" applyAlignment="1">
      <alignment/>
    </xf>
    <xf numFmtId="200" fontId="0" fillId="0" borderId="0" xfId="0" applyNumberFormat="1" applyFill="1" applyAlignment="1">
      <alignment/>
    </xf>
    <xf numFmtId="0" fontId="0" fillId="30" borderId="11" xfId="0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7" fillId="30" borderId="0" xfId="0" applyFont="1" applyFill="1" applyBorder="1" applyAlignment="1">
      <alignment/>
    </xf>
    <xf numFmtId="0" fontId="0" fillId="30" borderId="12" xfId="0" applyFill="1" applyBorder="1" applyAlignment="1">
      <alignment horizontal="center"/>
    </xf>
    <xf numFmtId="0" fontId="0" fillId="30" borderId="0" xfId="0" applyFill="1" applyBorder="1" applyAlignment="1">
      <alignment horizontal="center"/>
    </xf>
    <xf numFmtId="0" fontId="2" fillId="30" borderId="0" xfId="0" applyFont="1" applyFill="1" applyBorder="1" applyAlignment="1">
      <alignment horizontal="left"/>
    </xf>
    <xf numFmtId="0" fontId="0" fillId="30" borderId="0" xfId="0" applyFill="1" applyBorder="1" applyAlignment="1">
      <alignment horizontal="left"/>
    </xf>
    <xf numFmtId="0" fontId="2" fillId="30" borderId="0" xfId="0" applyFont="1" applyFill="1" applyBorder="1" applyAlignment="1">
      <alignment/>
    </xf>
    <xf numFmtId="0" fontId="10" fillId="30" borderId="0" xfId="0" applyFont="1" applyFill="1" applyBorder="1" applyAlignment="1">
      <alignment/>
    </xf>
    <xf numFmtId="0" fontId="0" fillId="30" borderId="0" xfId="0" applyFill="1" applyAlignment="1">
      <alignment horizontal="center"/>
    </xf>
    <xf numFmtId="200" fontId="7" fillId="30" borderId="0" xfId="0" applyNumberFormat="1" applyFont="1" applyFill="1" applyBorder="1" applyAlignment="1">
      <alignment/>
    </xf>
    <xf numFmtId="0" fontId="7" fillId="30" borderId="0" xfId="0" applyFont="1" applyFill="1" applyBorder="1" applyAlignment="1">
      <alignment horizontal="center"/>
    </xf>
    <xf numFmtId="0" fontId="0" fillId="30" borderId="0" xfId="0" applyFill="1" applyBorder="1" applyAlignment="1">
      <alignment/>
    </xf>
    <xf numFmtId="2" fontId="4" fillId="30" borderId="13" xfId="0" applyNumberFormat="1" applyFont="1" applyFill="1" applyBorder="1" applyAlignment="1">
      <alignment/>
    </xf>
    <xf numFmtId="200" fontId="4" fillId="30" borderId="14" xfId="57" applyNumberFormat="1" applyFont="1" applyFill="1" applyBorder="1" applyAlignment="1">
      <alignment horizontal="center"/>
    </xf>
    <xf numFmtId="200" fontId="4" fillId="30" borderId="15" xfId="57" applyNumberFormat="1" applyFont="1" applyFill="1" applyBorder="1" applyAlignment="1">
      <alignment horizontal="center"/>
    </xf>
    <xf numFmtId="0" fontId="4" fillId="30" borderId="13" xfId="0" applyFont="1" applyFill="1" applyBorder="1" applyAlignment="1">
      <alignment horizontal="center"/>
    </xf>
    <xf numFmtId="0" fontId="4" fillId="30" borderId="15" xfId="0" applyFont="1" applyFill="1" applyBorder="1" applyAlignment="1">
      <alignment horizontal="center"/>
    </xf>
    <xf numFmtId="0" fontId="4" fillId="30" borderId="15" xfId="0" applyFont="1" applyFill="1" applyBorder="1" applyAlignment="1">
      <alignment/>
    </xf>
    <xf numFmtId="0" fontId="8" fillId="30" borderId="0" xfId="0" applyFont="1" applyFill="1" applyBorder="1" applyAlignment="1">
      <alignment/>
    </xf>
    <xf numFmtId="0" fontId="0" fillId="30" borderId="0" xfId="0" applyFont="1" applyFill="1" applyBorder="1" applyAlignment="1">
      <alignment/>
    </xf>
    <xf numFmtId="1" fontId="3" fillId="0" borderId="16" xfId="57" applyNumberFormat="1" applyFont="1" applyFill="1" applyBorder="1" applyAlignment="1">
      <alignment horizontal="center"/>
    </xf>
    <xf numFmtId="0" fontId="7" fillId="30" borderId="17" xfId="0" applyFont="1" applyFill="1" applyBorder="1" applyAlignment="1">
      <alignment/>
    </xf>
    <xf numFmtId="0" fontId="0" fillId="30" borderId="18" xfId="0" applyFill="1" applyBorder="1" applyAlignment="1">
      <alignment horizontal="center"/>
    </xf>
    <xf numFmtId="200" fontId="3" fillId="0" borderId="19" xfId="57" applyNumberFormat="1" applyFont="1" applyFill="1" applyBorder="1" applyAlignment="1">
      <alignment horizontal="center"/>
    </xf>
    <xf numFmtId="2" fontId="7" fillId="30" borderId="0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7" fillId="30" borderId="17" xfId="0" applyFont="1" applyFill="1" applyBorder="1" applyAlignment="1">
      <alignment horizontal="center"/>
    </xf>
    <xf numFmtId="9" fontId="0" fillId="0" borderId="19" xfId="0" applyNumberFormat="1" applyFill="1" applyBorder="1" applyAlignment="1">
      <alignment horizontal="center"/>
    </xf>
    <xf numFmtId="9" fontId="0" fillId="24" borderId="19" xfId="0" applyNumberFormat="1" applyFill="1" applyBorder="1" applyAlignment="1">
      <alignment horizontal="center"/>
    </xf>
    <xf numFmtId="200" fontId="3" fillId="0" borderId="1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00" fontId="4" fillId="0" borderId="0" xfId="0" applyNumberFormat="1" applyFont="1" applyFill="1" applyAlignment="1">
      <alignment horizontal="center"/>
    </xf>
    <xf numFmtId="200" fontId="4" fillId="0" borderId="0" xfId="0" applyNumberFormat="1" applyFont="1" applyFill="1" applyAlignment="1">
      <alignment/>
    </xf>
    <xf numFmtId="200" fontId="3" fillId="0" borderId="0" xfId="0" applyNumberFormat="1" applyFont="1" applyFill="1" applyAlignment="1">
      <alignment horizontal="center"/>
    </xf>
    <xf numFmtId="200" fontId="3" fillId="0" borderId="0" xfId="0" applyNumberFormat="1" applyFont="1" applyFill="1" applyAlignment="1">
      <alignment/>
    </xf>
    <xf numFmtId="0" fontId="0" fillId="24" borderId="20" xfId="0" applyFont="1" applyFill="1" applyBorder="1" applyAlignment="1">
      <alignment horizontal="left" wrapText="1"/>
    </xf>
    <xf numFmtId="0" fontId="0" fillId="24" borderId="20" xfId="0" applyFont="1" applyFill="1" applyBorder="1" applyAlignment="1">
      <alignment wrapText="1"/>
    </xf>
    <xf numFmtId="200" fontId="9" fillId="24" borderId="20" xfId="0" applyNumberFormat="1" applyFont="1" applyFill="1" applyBorder="1" applyAlignment="1">
      <alignment horizontal="center" textRotation="90" wrapText="1"/>
    </xf>
    <xf numFmtId="200" fontId="3" fillId="24" borderId="19" xfId="0" applyNumberFormat="1" applyFont="1" applyFill="1" applyBorder="1" applyAlignment="1">
      <alignment horizontal="center"/>
    </xf>
    <xf numFmtId="200" fontId="11" fillId="0" borderId="21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left" vertical="center"/>
    </xf>
    <xf numFmtId="200" fontId="3" fillId="24" borderId="19" xfId="57" applyNumberFormat="1" applyFont="1" applyFill="1" applyBorder="1" applyAlignment="1">
      <alignment horizontal="center"/>
    </xf>
    <xf numFmtId="1" fontId="3" fillId="24" borderId="16" xfId="57" applyNumberFormat="1" applyFont="1" applyFill="1" applyBorder="1" applyAlignment="1">
      <alignment horizontal="center"/>
    </xf>
    <xf numFmtId="2" fontId="3" fillId="24" borderId="19" xfId="0" applyNumberFormat="1" applyFont="1" applyFill="1" applyBorder="1" applyAlignment="1">
      <alignment horizontal="left" vertical="center"/>
    </xf>
    <xf numFmtId="200" fontId="12" fillId="30" borderId="17" xfId="57" applyNumberFormat="1" applyFont="1" applyFill="1" applyBorder="1" applyAlignment="1">
      <alignment horizontal="center"/>
    </xf>
    <xf numFmtId="1" fontId="12" fillId="30" borderId="18" xfId="57" applyNumberFormat="1" applyFont="1" applyFill="1" applyBorder="1" applyAlignment="1">
      <alignment horizontal="center"/>
    </xf>
    <xf numFmtId="9" fontId="0" fillId="0" borderId="2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vertical="center" wrapText="1"/>
    </xf>
    <xf numFmtId="200" fontId="0" fillId="0" borderId="16" xfId="0" applyNumberFormat="1" applyFill="1" applyBorder="1" applyAlignment="1">
      <alignment horizontal="center"/>
    </xf>
    <xf numFmtId="49" fontId="3" fillId="24" borderId="0" xfId="0" applyNumberFormat="1" applyFont="1" applyFill="1" applyBorder="1" applyAlignment="1">
      <alignment horizontal="left" vertical="center" wrapText="1"/>
    </xf>
    <xf numFmtId="49" fontId="3" fillId="24" borderId="0" xfId="0" applyNumberFormat="1" applyFont="1" applyFill="1" applyBorder="1" applyAlignment="1">
      <alignment horizontal="center" vertical="center" wrapText="1"/>
    </xf>
    <xf numFmtId="200" fontId="0" fillId="0" borderId="22" xfId="0" applyNumberFormat="1" applyFill="1" applyBorder="1" applyAlignment="1">
      <alignment/>
    </xf>
    <xf numFmtId="0" fontId="6" fillId="30" borderId="1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9" fillId="24" borderId="20" xfId="0" applyFont="1" applyFill="1" applyBorder="1" applyAlignment="1" applyProtection="1">
      <alignment horizontal="center" textRotation="90" wrapText="1"/>
      <protection locked="0"/>
    </xf>
    <xf numFmtId="0" fontId="9" fillId="24" borderId="20" xfId="0" applyFont="1" applyFill="1" applyBorder="1" applyAlignment="1" applyProtection="1">
      <alignment horizontal="center" textRotation="90" wrapText="1"/>
      <protection locked="0"/>
    </xf>
    <xf numFmtId="0" fontId="3" fillId="24" borderId="19" xfId="0" applyFont="1" applyFill="1" applyBorder="1" applyAlignment="1" applyProtection="1">
      <alignment horizontal="center"/>
      <protection locked="0"/>
    </xf>
    <xf numFmtId="0" fontId="3" fillId="24" borderId="19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200" fontId="3" fillId="0" borderId="19" xfId="0" applyNumberFormat="1" applyFont="1" applyFill="1" applyBorder="1" applyAlignment="1" applyProtection="1">
      <alignment horizontal="center"/>
      <protection locked="0"/>
    </xf>
    <xf numFmtId="200" fontId="3" fillId="24" borderId="19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9" fillId="24" borderId="20" xfId="0" applyFont="1" applyFill="1" applyBorder="1" applyAlignment="1" applyProtection="1">
      <alignment horizontal="center" wrapText="1"/>
      <protection locked="0"/>
    </xf>
    <xf numFmtId="0" fontId="3" fillId="24" borderId="23" xfId="0" applyFont="1" applyFill="1" applyBorder="1" applyAlignment="1" applyProtection="1">
      <alignment horizontal="left" wrapText="1"/>
      <protection locked="0"/>
    </xf>
    <xf numFmtId="0" fontId="3" fillId="0" borderId="23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49" fontId="4" fillId="24" borderId="20" xfId="0" applyNumberFormat="1" applyFont="1" applyFill="1" applyBorder="1" applyAlignment="1">
      <alignment horizontal="left" vertical="center" wrapText="1"/>
    </xf>
    <xf numFmtId="2" fontId="4" fillId="24" borderId="19" xfId="0" applyNumberFormat="1" applyFont="1" applyFill="1" applyBorder="1" applyAlignment="1">
      <alignment horizontal="left" vertical="center"/>
    </xf>
    <xf numFmtId="14" fontId="3" fillId="24" borderId="23" xfId="0" applyNumberFormat="1" applyFont="1" applyFill="1" applyBorder="1" applyAlignment="1" applyProtection="1">
      <alignment horizontal="left" wrapText="1"/>
      <protection locked="0"/>
    </xf>
    <xf numFmtId="200" fontId="3" fillId="24" borderId="19" xfId="0" applyNumberFormat="1" applyFont="1" applyFill="1" applyBorder="1" applyAlignment="1" applyProtection="1">
      <alignment horizontal="center"/>
      <protection locked="0"/>
    </xf>
    <xf numFmtId="9" fontId="3" fillId="24" borderId="19" xfId="0" applyNumberFormat="1" applyFont="1" applyFill="1" applyBorder="1" applyAlignment="1" applyProtection="1">
      <alignment horizontal="center"/>
      <protection locked="0"/>
    </xf>
    <xf numFmtId="49" fontId="3" fillId="24" borderId="24" xfId="0" applyNumberFormat="1" applyFont="1" applyFill="1" applyBorder="1" applyAlignment="1">
      <alignment horizontal="center" vertical="center" wrapText="1"/>
    </xf>
    <xf numFmtId="200" fontId="0" fillId="0" borderId="25" xfId="0" applyNumberFormat="1" applyFill="1" applyBorder="1" applyAlignment="1">
      <alignment/>
    </xf>
    <xf numFmtId="1" fontId="3" fillId="24" borderId="19" xfId="57" applyNumberFormat="1" applyFont="1" applyFill="1" applyBorder="1" applyAlignment="1">
      <alignment horizontal="center"/>
    </xf>
    <xf numFmtId="200" fontId="0" fillId="24" borderId="16" xfId="0" applyNumberFormat="1" applyFill="1" applyBorder="1" applyAlignment="1">
      <alignment horizontal="center"/>
    </xf>
    <xf numFmtId="200" fontId="0" fillId="0" borderId="26" xfId="0" applyNumberFormat="1" applyFill="1" applyBorder="1" applyAlignment="1">
      <alignment/>
    </xf>
    <xf numFmtId="200" fontId="0" fillId="24" borderId="25" xfId="0" applyNumberForma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30" borderId="27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30" borderId="29" xfId="0" applyFill="1" applyBorder="1" applyAlignment="1">
      <alignment/>
    </xf>
    <xf numFmtId="0" fontId="0" fillId="0" borderId="30" xfId="0" applyBorder="1" applyAlignment="1">
      <alignment/>
    </xf>
    <xf numFmtId="0" fontId="0" fillId="30" borderId="30" xfId="0" applyFill="1" applyBorder="1" applyAlignment="1">
      <alignment/>
    </xf>
    <xf numFmtId="0" fontId="8" fillId="30" borderId="19" xfId="0" applyFont="1" applyFill="1" applyBorder="1" applyAlignment="1">
      <alignment horizontal="center"/>
    </xf>
    <xf numFmtId="0" fontId="3" fillId="0" borderId="20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  <protection locked="0"/>
    </xf>
    <xf numFmtId="200" fontId="3" fillId="0" borderId="20" xfId="0" applyNumberFormat="1" applyFont="1" applyFill="1" applyBorder="1" applyAlignment="1">
      <alignment horizontal="center"/>
    </xf>
    <xf numFmtId="200" fontId="4" fillId="30" borderId="27" xfId="57" applyNumberFormat="1" applyFont="1" applyFill="1" applyBorder="1" applyAlignment="1">
      <alignment horizontal="center"/>
    </xf>
    <xf numFmtId="200" fontId="3" fillId="24" borderId="16" xfId="57" applyNumberFormat="1" applyFont="1" applyFill="1" applyBorder="1" applyAlignment="1">
      <alignment horizontal="center"/>
    </xf>
    <xf numFmtId="200" fontId="3" fillId="0" borderId="16" xfId="57" applyNumberFormat="1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0" fillId="24" borderId="20" xfId="0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right"/>
    </xf>
    <xf numFmtId="1" fontId="4" fillId="24" borderId="19" xfId="0" applyNumberFormat="1" applyFont="1" applyFill="1" applyBorder="1" applyAlignment="1">
      <alignment horizontal="right" wrapText="1"/>
    </xf>
    <xf numFmtId="1" fontId="4" fillId="0" borderId="0" xfId="0" applyNumberFormat="1" applyFont="1" applyFill="1" applyBorder="1" applyAlignment="1">
      <alignment horizontal="right"/>
    </xf>
    <xf numFmtId="1" fontId="2" fillId="30" borderId="0" xfId="0" applyNumberFormat="1" applyFont="1" applyFill="1" applyAlignment="1">
      <alignment/>
    </xf>
    <xf numFmtId="0" fontId="8" fillId="30" borderId="0" xfId="0" applyFont="1" applyFill="1" applyBorder="1" applyAlignment="1">
      <alignment horizontal="left"/>
    </xf>
    <xf numFmtId="0" fontId="8" fillId="30" borderId="0" xfId="0" applyFont="1" applyFill="1" applyBorder="1" applyAlignment="1">
      <alignment/>
    </xf>
    <xf numFmtId="0" fontId="4" fillId="30" borderId="32" xfId="0" applyFont="1" applyFill="1" applyBorder="1" applyAlignment="1">
      <alignment horizontal="center"/>
    </xf>
    <xf numFmtId="0" fontId="4" fillId="24" borderId="33" xfId="0" applyFont="1" applyFill="1" applyBorder="1" applyAlignment="1">
      <alignment horizontal="center"/>
    </xf>
    <xf numFmtId="0" fontId="3" fillId="30" borderId="34" xfId="0" applyFont="1" applyFill="1" applyBorder="1" applyAlignment="1">
      <alignment horizontal="center"/>
    </xf>
    <xf numFmtId="0" fontId="16" fillId="30" borderId="0" xfId="0" applyFont="1" applyFill="1" applyAlignment="1">
      <alignment/>
    </xf>
    <xf numFmtId="0" fontId="17" fillId="30" borderId="0" xfId="0" applyFont="1" applyFill="1" applyAlignment="1">
      <alignment/>
    </xf>
    <xf numFmtId="0" fontId="17" fillId="3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205" fontId="2" fillId="24" borderId="35" xfId="0" applyNumberFormat="1" applyFont="1" applyFill="1" applyBorder="1" applyAlignment="1">
      <alignment horizontal="center" wrapText="1"/>
    </xf>
    <xf numFmtId="0" fontId="2" fillId="24" borderId="36" xfId="0" applyFont="1" applyFill="1" applyBorder="1" applyAlignment="1">
      <alignment horizontal="center" wrapText="1"/>
    </xf>
    <xf numFmtId="205" fontId="8" fillId="30" borderId="0" xfId="0" applyNumberFormat="1" applyFont="1" applyFill="1" applyBorder="1" applyAlignment="1">
      <alignment horizontal="left"/>
    </xf>
    <xf numFmtId="49" fontId="3" fillId="24" borderId="24" xfId="0" applyNumberFormat="1" applyFont="1" applyFill="1" applyBorder="1" applyAlignment="1">
      <alignment horizontal="left" vertical="center" wrapText="1"/>
    </xf>
    <xf numFmtId="49" fontId="3" fillId="24" borderId="37" xfId="0" applyNumberFormat="1" applyFont="1" applyFill="1" applyBorder="1" applyAlignment="1">
      <alignment horizontal="right" vertical="center" wrapText="1"/>
    </xf>
    <xf numFmtId="49" fontId="3" fillId="24" borderId="23" xfId="0" applyNumberFormat="1" applyFont="1" applyFill="1" applyBorder="1" applyAlignment="1">
      <alignment horizontal="right" vertical="center" wrapText="1"/>
    </xf>
    <xf numFmtId="49" fontId="3" fillId="0" borderId="23" xfId="0" applyNumberFormat="1" applyFont="1" applyFill="1" applyBorder="1" applyAlignment="1">
      <alignment horizontal="right" vertical="center" wrapText="1"/>
    </xf>
    <xf numFmtId="0" fontId="10" fillId="0" borderId="38" xfId="0" applyFont="1" applyFill="1" applyBorder="1" applyAlignment="1" applyProtection="1">
      <alignment horizontal="left"/>
      <protection/>
    </xf>
    <xf numFmtId="49" fontId="3" fillId="31" borderId="0" xfId="0" applyNumberFormat="1" applyFont="1" applyFill="1" applyBorder="1" applyAlignment="1">
      <alignment horizontal="left" vertical="center" wrapText="1"/>
    </xf>
    <xf numFmtId="49" fontId="3" fillId="31" borderId="0" xfId="0" applyNumberFormat="1" applyFont="1" applyFill="1" applyBorder="1" applyAlignment="1">
      <alignment horizontal="center" vertical="center" wrapText="1"/>
    </xf>
    <xf numFmtId="0" fontId="3" fillId="31" borderId="0" xfId="0" applyFont="1" applyFill="1" applyBorder="1" applyAlignment="1">
      <alignment vertical="center" wrapText="1"/>
    </xf>
    <xf numFmtId="200" fontId="3" fillId="0" borderId="23" xfId="0" applyNumberFormat="1" applyFont="1" applyFill="1" applyBorder="1" applyAlignment="1" applyProtection="1">
      <alignment horizontal="left" wrapText="1"/>
      <protection locked="0"/>
    </xf>
    <xf numFmtId="49" fontId="3" fillId="31" borderId="23" xfId="0" applyNumberFormat="1" applyFont="1" applyFill="1" applyBorder="1" applyAlignment="1">
      <alignment horizontal="right" vertical="center" wrapText="1"/>
    </xf>
    <xf numFmtId="0" fontId="3" fillId="31" borderId="19" xfId="0" applyFont="1" applyFill="1" applyBorder="1" applyAlignment="1" applyProtection="1">
      <alignment horizontal="center"/>
      <protection locked="0"/>
    </xf>
    <xf numFmtId="0" fontId="3" fillId="31" borderId="19" xfId="0" applyFont="1" applyFill="1" applyBorder="1" applyAlignment="1" applyProtection="1">
      <alignment horizontal="center"/>
      <protection locked="0"/>
    </xf>
    <xf numFmtId="200" fontId="3" fillId="31" borderId="19" xfId="0" applyNumberFormat="1" applyFont="1" applyFill="1" applyBorder="1" applyAlignment="1">
      <alignment horizontal="center"/>
    </xf>
    <xf numFmtId="0" fontId="3" fillId="31" borderId="23" xfId="0" applyFont="1" applyFill="1" applyBorder="1" applyAlignment="1" applyProtection="1">
      <alignment horizontal="left" wrapText="1"/>
      <protection locked="0"/>
    </xf>
    <xf numFmtId="200" fontId="3" fillId="31" borderId="23" xfId="0" applyNumberFormat="1" applyFont="1" applyFill="1" applyBorder="1" applyAlignment="1" applyProtection="1">
      <alignment horizontal="left" wrapText="1"/>
      <protection locked="0"/>
    </xf>
    <xf numFmtId="200" fontId="3" fillId="0" borderId="39" xfId="0" applyNumberFormat="1" applyFont="1" applyFill="1" applyBorder="1" applyAlignment="1" applyProtection="1">
      <alignment horizontal="left" wrapText="1"/>
      <protection locked="0"/>
    </xf>
    <xf numFmtId="0" fontId="3" fillId="31" borderId="24" xfId="0" applyFont="1" applyFill="1" applyBorder="1" applyAlignment="1">
      <alignment vertical="center" wrapText="1"/>
    </xf>
    <xf numFmtId="200" fontId="3" fillId="24" borderId="39" xfId="0" applyNumberFormat="1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30" borderId="0" xfId="0" applyFont="1" applyFill="1" applyBorder="1" applyAlignment="1">
      <alignment horizontal="left"/>
    </xf>
    <xf numFmtId="0" fontId="9" fillId="30" borderId="29" xfId="0" applyFont="1" applyFill="1" applyBorder="1" applyAlignment="1">
      <alignment horizontal="center" wrapText="1"/>
    </xf>
    <xf numFmtId="0" fontId="0" fillId="30" borderId="29" xfId="0" applyFill="1" applyBorder="1" applyAlignment="1">
      <alignment horizontal="center" wrapText="1"/>
    </xf>
    <xf numFmtId="0" fontId="8" fillId="30" borderId="17" xfId="0" applyFont="1" applyFill="1" applyBorder="1" applyAlignment="1">
      <alignment horizontal="center"/>
    </xf>
    <xf numFmtId="0" fontId="8" fillId="30" borderId="4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">
    <dxf>
      <font>
        <b/>
        <i val="0"/>
        <color indexed="9"/>
      </font>
      <fill>
        <patternFill>
          <bgColor indexed="40"/>
        </patternFill>
      </fill>
    </dxf>
    <dxf>
      <font>
        <b/>
        <i val="0"/>
        <color indexed="9"/>
      </font>
      <fill>
        <patternFill>
          <bgColor indexed="40"/>
        </patternFill>
      </fill>
    </dxf>
    <dxf>
      <font>
        <b/>
        <i val="0"/>
        <color indexed="9"/>
      </font>
      <fill>
        <patternFill>
          <bgColor indexed="52"/>
        </patternFill>
      </fill>
    </dxf>
    <dxf>
      <font>
        <b/>
        <i val="0"/>
        <color indexed="9"/>
      </font>
      <fill>
        <patternFill>
          <bgColor indexed="52"/>
        </patternFill>
      </fill>
    </dxf>
    <dxf>
      <font>
        <color indexed="9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indexed="9"/>
      </font>
      <fill>
        <patternFill>
          <bgColor indexed="48"/>
        </patternFill>
      </fill>
    </dxf>
    <dxf>
      <font>
        <b/>
        <i val="0"/>
        <color indexed="9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7109375" style="136" customWidth="1"/>
    <col min="2" max="2" width="31.8515625" style="3" customWidth="1"/>
    <col min="3" max="3" width="7.28125" style="3" customWidth="1"/>
    <col min="4" max="4" width="127.28125" style="3" customWidth="1"/>
    <col min="5" max="5" width="5.7109375" style="83" customWidth="1"/>
    <col min="6" max="6" width="5.7109375" style="100" customWidth="1"/>
    <col min="7" max="7" width="7.57421875" style="100" bestFit="1" customWidth="1"/>
    <col min="8" max="8" width="6.7109375" style="10" customWidth="1"/>
    <col min="9" max="10" width="6.7109375" style="10" hidden="1" customWidth="1"/>
    <col min="11" max="11" width="9.421875" style="10" hidden="1" customWidth="1"/>
    <col min="12" max="12" width="8.28125" style="22" customWidth="1"/>
    <col min="13" max="13" width="80.7109375" style="101" customWidth="1"/>
    <col min="14" max="22" width="8.8515625" style="0" customWidth="1"/>
    <col min="23" max="16384" width="9.140625" style="1" customWidth="1"/>
  </cols>
  <sheetData>
    <row r="1" spans="1:13" s="5" customFormat="1" ht="18.75" thickBot="1">
      <c r="A1" s="136"/>
      <c r="B1" s="170" t="s">
        <v>233</v>
      </c>
      <c r="C1" s="170"/>
      <c r="D1" s="171"/>
      <c r="E1" s="30" t="s">
        <v>124</v>
      </c>
      <c r="F1" s="17"/>
      <c r="G1" s="139">
        <v>2018</v>
      </c>
      <c r="H1" s="9"/>
      <c r="I1" s="9"/>
      <c r="J1" s="9"/>
      <c r="K1" s="9"/>
      <c r="L1" s="21" t="s">
        <v>63</v>
      </c>
      <c r="M1" s="149"/>
    </row>
    <row r="2" spans="1:13" s="5" customFormat="1" ht="18.75" thickBot="1">
      <c r="A2" s="136"/>
      <c r="B2" s="82" t="s">
        <v>149</v>
      </c>
      <c r="C2" s="82"/>
      <c r="D2" s="156"/>
      <c r="E2" s="85"/>
      <c r="F2" s="86"/>
      <c r="G2" s="86"/>
      <c r="H2" s="9"/>
      <c r="I2" s="9"/>
      <c r="J2" s="9"/>
      <c r="K2" s="9"/>
      <c r="L2" s="21" t="s">
        <v>64</v>
      </c>
      <c r="M2" s="150"/>
    </row>
    <row r="3" spans="2:13" ht="17.25" customHeight="1">
      <c r="B3" s="7" t="s">
        <v>2</v>
      </c>
      <c r="C3" s="7"/>
      <c r="D3" s="24"/>
      <c r="E3" s="87" t="s">
        <v>60</v>
      </c>
      <c r="F3" s="84"/>
      <c r="G3" s="84"/>
      <c r="M3" s="101" t="s">
        <v>3</v>
      </c>
    </row>
    <row r="4" spans="1:13" s="8" customFormat="1" ht="66.75">
      <c r="A4" s="137" t="s">
        <v>65</v>
      </c>
      <c r="B4" s="61" t="s">
        <v>51</v>
      </c>
      <c r="C4" s="135" t="s">
        <v>123</v>
      </c>
      <c r="D4" s="62" t="s">
        <v>52</v>
      </c>
      <c r="E4" s="88" t="s">
        <v>53</v>
      </c>
      <c r="F4" s="89" t="s">
        <v>54</v>
      </c>
      <c r="G4" s="89" t="s">
        <v>55</v>
      </c>
      <c r="H4" s="63" t="s">
        <v>66</v>
      </c>
      <c r="I4" s="63" t="s">
        <v>67</v>
      </c>
      <c r="J4" s="63" t="s">
        <v>71</v>
      </c>
      <c r="K4" s="63" t="s">
        <v>0</v>
      </c>
      <c r="L4" s="63" t="s">
        <v>56</v>
      </c>
      <c r="M4" s="102" t="s">
        <v>57</v>
      </c>
    </row>
    <row r="5" spans="1:22" ht="12.75" customHeight="1">
      <c r="A5" s="153">
        <v>1</v>
      </c>
      <c r="B5" s="78" t="s">
        <v>87</v>
      </c>
      <c r="C5" s="79" t="s">
        <v>4</v>
      </c>
      <c r="D5" s="76" t="s">
        <v>135</v>
      </c>
      <c r="E5" s="90"/>
      <c r="F5" s="91"/>
      <c r="G5" s="91"/>
      <c r="H5" s="64">
        <v>0.1</v>
      </c>
      <c r="I5" s="64">
        <f aca="true" t="shared" si="0" ref="I5:I36">IF(E5&lt;&gt;"",H5,"")</f>
      </c>
      <c r="J5" s="64">
        <f aca="true" t="shared" si="1" ref="J5:J35">IF(F5&lt;&gt;"",H5,IF(E5&lt;&gt;"",H5,0))</f>
        <v>0</v>
      </c>
      <c r="K5" s="64">
        <f aca="true" t="shared" si="2" ref="K5:K11">IF(AND(ISBLANK(E5),ISBLANK(F5),ISBLANK(G5)),"",J5/SUM(J$5:J$11))</f>
      </c>
      <c r="L5" s="64">
        <f aca="true" t="shared" si="3" ref="L5:L35">IF(E5&lt;&gt;"",K5,"")</f>
      </c>
      <c r="M5" s="103"/>
      <c r="N5" s="2"/>
      <c r="O5" s="2"/>
      <c r="P5" s="2"/>
      <c r="Q5" s="2"/>
      <c r="R5" s="2"/>
      <c r="S5" s="2"/>
      <c r="T5" s="2"/>
      <c r="U5" s="2"/>
      <c r="V5" s="2"/>
    </row>
    <row r="6" spans="1:22" ht="12.75" customHeight="1">
      <c r="A6" s="154" t="s">
        <v>151</v>
      </c>
      <c r="B6" s="78" t="s">
        <v>87</v>
      </c>
      <c r="C6" s="79" t="s">
        <v>215</v>
      </c>
      <c r="D6" s="76" t="s">
        <v>6</v>
      </c>
      <c r="E6" s="90"/>
      <c r="F6" s="90"/>
      <c r="G6" s="91"/>
      <c r="H6" s="64">
        <v>0.15</v>
      </c>
      <c r="I6" s="64">
        <f t="shared" si="0"/>
      </c>
      <c r="J6" s="64">
        <f t="shared" si="1"/>
        <v>0</v>
      </c>
      <c r="K6" s="64">
        <f t="shared" si="2"/>
      </c>
      <c r="L6" s="64">
        <f t="shared" si="3"/>
      </c>
      <c r="M6" s="103"/>
      <c r="N6" s="2"/>
      <c r="O6" s="2"/>
      <c r="P6" s="2"/>
      <c r="Q6" s="2"/>
      <c r="R6" s="2"/>
      <c r="S6" s="2"/>
      <c r="T6" s="2"/>
      <c r="U6" s="2"/>
      <c r="V6" s="2"/>
    </row>
    <row r="7" spans="1:22" ht="12.75" customHeight="1">
      <c r="A7" s="154" t="s">
        <v>152</v>
      </c>
      <c r="B7" s="78" t="s">
        <v>87</v>
      </c>
      <c r="C7" s="79" t="s">
        <v>5</v>
      </c>
      <c r="D7" s="76" t="s">
        <v>8</v>
      </c>
      <c r="E7" s="90"/>
      <c r="F7" s="91"/>
      <c r="G7" s="91"/>
      <c r="H7" s="64">
        <v>0.15</v>
      </c>
      <c r="I7" s="64">
        <f t="shared" si="0"/>
      </c>
      <c r="J7" s="64">
        <f t="shared" si="1"/>
        <v>0</v>
      </c>
      <c r="K7" s="64">
        <f t="shared" si="2"/>
      </c>
      <c r="L7" s="64">
        <f t="shared" si="3"/>
      </c>
      <c r="M7" s="103"/>
      <c r="N7" s="2"/>
      <c r="O7" s="2"/>
      <c r="P7" s="2"/>
      <c r="Q7" s="2"/>
      <c r="R7" s="2"/>
      <c r="S7" s="2"/>
      <c r="T7" s="2"/>
      <c r="U7" s="2"/>
      <c r="V7" s="2"/>
    </row>
    <row r="8" spans="1:22" ht="12.75" customHeight="1">
      <c r="A8" s="154" t="s">
        <v>153</v>
      </c>
      <c r="B8" s="78" t="s">
        <v>87</v>
      </c>
      <c r="C8" s="79" t="s">
        <v>7</v>
      </c>
      <c r="D8" s="76" t="s">
        <v>10</v>
      </c>
      <c r="E8" s="90"/>
      <c r="F8" s="91"/>
      <c r="G8" s="91"/>
      <c r="H8" s="64">
        <v>0.15</v>
      </c>
      <c r="I8" s="64">
        <f t="shared" si="0"/>
      </c>
      <c r="J8" s="64">
        <f t="shared" si="1"/>
        <v>0</v>
      </c>
      <c r="K8" s="64">
        <f t="shared" si="2"/>
      </c>
      <c r="L8" s="64">
        <f t="shared" si="3"/>
      </c>
      <c r="M8" s="103"/>
      <c r="N8" s="2"/>
      <c r="O8" s="2"/>
      <c r="P8" s="2"/>
      <c r="Q8" s="2"/>
      <c r="R8" s="2"/>
      <c r="S8" s="2"/>
      <c r="T8" s="2"/>
      <c r="U8" s="2"/>
      <c r="V8" s="2"/>
    </row>
    <row r="9" spans="1:22" ht="12.75" customHeight="1">
      <c r="A9" s="154" t="s">
        <v>154</v>
      </c>
      <c r="B9" s="78" t="s">
        <v>87</v>
      </c>
      <c r="C9" s="79" t="s">
        <v>88</v>
      </c>
      <c r="D9" s="76" t="s">
        <v>101</v>
      </c>
      <c r="E9" s="90"/>
      <c r="F9" s="91"/>
      <c r="G9" s="91"/>
      <c r="H9" s="64">
        <v>0.15</v>
      </c>
      <c r="I9" s="64">
        <f t="shared" si="0"/>
      </c>
      <c r="J9" s="64">
        <f t="shared" si="1"/>
        <v>0</v>
      </c>
      <c r="K9" s="64">
        <f t="shared" si="2"/>
      </c>
      <c r="L9" s="64">
        <f t="shared" si="3"/>
      </c>
      <c r="M9" s="103"/>
      <c r="N9" s="2"/>
      <c r="O9" s="2"/>
      <c r="P9" s="2"/>
      <c r="Q9" s="2"/>
      <c r="R9" s="2"/>
      <c r="S9" s="2"/>
      <c r="T9" s="2"/>
      <c r="U9" s="2"/>
      <c r="V9" s="2"/>
    </row>
    <row r="10" spans="1:22" ht="12.75" customHeight="1">
      <c r="A10" s="154" t="s">
        <v>155</v>
      </c>
      <c r="B10" s="78" t="s">
        <v>87</v>
      </c>
      <c r="C10" s="79" t="s">
        <v>89</v>
      </c>
      <c r="D10" s="76" t="s">
        <v>14</v>
      </c>
      <c r="E10" s="90"/>
      <c r="F10" s="91"/>
      <c r="G10" s="91"/>
      <c r="H10" s="64">
        <v>0.15</v>
      </c>
      <c r="I10" s="64">
        <f t="shared" si="0"/>
      </c>
      <c r="J10" s="64">
        <f t="shared" si="1"/>
        <v>0</v>
      </c>
      <c r="K10" s="64">
        <f t="shared" si="2"/>
      </c>
      <c r="L10" s="64">
        <f t="shared" si="3"/>
      </c>
      <c r="M10" s="103"/>
      <c r="N10" s="2"/>
      <c r="O10" s="2"/>
      <c r="P10" s="2"/>
      <c r="Q10" s="2"/>
      <c r="R10" s="2"/>
      <c r="S10" s="2"/>
      <c r="T10" s="2"/>
      <c r="U10" s="2"/>
      <c r="V10" s="2"/>
    </row>
    <row r="11" spans="1:22" ht="12.75" customHeight="1">
      <c r="A11" s="154" t="s">
        <v>156</v>
      </c>
      <c r="B11" s="78" t="s">
        <v>87</v>
      </c>
      <c r="C11" s="79" t="s">
        <v>90</v>
      </c>
      <c r="D11" s="76" t="s">
        <v>15</v>
      </c>
      <c r="E11" s="90"/>
      <c r="F11" s="90"/>
      <c r="G11" s="111"/>
      <c r="H11" s="64">
        <v>0.15</v>
      </c>
      <c r="I11" s="64">
        <f t="shared" si="0"/>
      </c>
      <c r="J11" s="64">
        <f>IF(F11&lt;&gt;"",H11,IF(E11&lt;&gt;"",H11,0))</f>
        <v>0</v>
      </c>
      <c r="K11" s="64">
        <f t="shared" si="2"/>
      </c>
      <c r="L11" s="64">
        <f>IF(E11&lt;&gt;"",K11,"")</f>
      </c>
      <c r="M11" s="166"/>
      <c r="N11" s="2"/>
      <c r="O11" s="2"/>
      <c r="P11" s="2"/>
      <c r="Q11" s="2"/>
      <c r="R11" s="2"/>
      <c r="S11" s="2"/>
      <c r="T11" s="2"/>
      <c r="U11" s="2"/>
      <c r="V11" s="2"/>
    </row>
    <row r="12" spans="1:22" ht="12.75" customHeight="1">
      <c r="A12" s="155" t="s">
        <v>157</v>
      </c>
      <c r="B12" s="73" t="s">
        <v>107</v>
      </c>
      <c r="C12" s="74" t="s">
        <v>9</v>
      </c>
      <c r="D12" s="75" t="s">
        <v>17</v>
      </c>
      <c r="E12" s="92"/>
      <c r="F12" s="92"/>
      <c r="G12" s="93"/>
      <c r="H12" s="54">
        <v>0.2</v>
      </c>
      <c r="I12" s="54">
        <f t="shared" si="0"/>
      </c>
      <c r="J12" s="54">
        <f t="shared" si="1"/>
        <v>0</v>
      </c>
      <c r="K12" s="54">
        <f>IF(AND(ISBLANK(E12),ISBLANK(F12),ISBLANK(G12)),"",J12/SUM(J$12:J$23))</f>
      </c>
      <c r="L12" s="54">
        <f t="shared" si="3"/>
      </c>
      <c r="M12" s="104"/>
      <c r="N12" s="2"/>
      <c r="O12" s="2"/>
      <c r="P12" s="2"/>
      <c r="Q12" s="2"/>
      <c r="R12" s="2"/>
      <c r="S12" s="2"/>
      <c r="T12" s="2"/>
      <c r="U12" s="2"/>
      <c r="V12" s="2"/>
    </row>
    <row r="13" spans="1:22" ht="12.75" customHeight="1">
      <c r="A13" s="155" t="s">
        <v>158</v>
      </c>
      <c r="B13" s="73" t="s">
        <v>107</v>
      </c>
      <c r="C13" s="74" t="s">
        <v>11</v>
      </c>
      <c r="D13" s="75" t="s">
        <v>104</v>
      </c>
      <c r="E13" s="92"/>
      <c r="F13" s="92"/>
      <c r="G13" s="93"/>
      <c r="H13" s="54">
        <v>0.05</v>
      </c>
      <c r="I13" s="54">
        <f t="shared" si="0"/>
      </c>
      <c r="J13" s="54">
        <f t="shared" si="1"/>
        <v>0</v>
      </c>
      <c r="K13" s="54">
        <f>IF(AND(ISBLANK(E13),ISBLANK(F13),ISBLANK(G13)),"",J13/SUM(J$12:J$23))</f>
      </c>
      <c r="L13" s="54">
        <f t="shared" si="3"/>
      </c>
      <c r="M13" s="104"/>
      <c r="N13" s="2"/>
      <c r="O13" s="2"/>
      <c r="P13" s="2"/>
      <c r="Q13" s="2"/>
      <c r="R13" s="2"/>
      <c r="S13" s="2"/>
      <c r="T13" s="2"/>
      <c r="U13" s="2"/>
      <c r="V13" s="2"/>
    </row>
    <row r="14" spans="1:22" ht="12.75" customHeight="1">
      <c r="A14" s="155" t="s">
        <v>159</v>
      </c>
      <c r="B14" s="73" t="s">
        <v>107</v>
      </c>
      <c r="C14" s="74" t="s">
        <v>12</v>
      </c>
      <c r="D14" s="75" t="s">
        <v>102</v>
      </c>
      <c r="E14" s="92"/>
      <c r="F14" s="92"/>
      <c r="G14" s="94"/>
      <c r="H14" s="54">
        <v>0.05</v>
      </c>
      <c r="I14" s="54">
        <f t="shared" si="0"/>
      </c>
      <c r="J14" s="54">
        <f t="shared" si="1"/>
        <v>0</v>
      </c>
      <c r="K14" s="54">
        <f>IF(AND(ISBLANK(E14),ISBLANK(F14),ISBLANK(G14)),"",J14/SUM(J$12:J$23))</f>
      </c>
      <c r="L14" s="54">
        <f t="shared" si="3"/>
      </c>
      <c r="M14" s="104"/>
      <c r="N14" s="2"/>
      <c r="O14" s="2"/>
      <c r="P14" s="2"/>
      <c r="Q14" s="2"/>
      <c r="R14" s="2"/>
      <c r="S14" s="2"/>
      <c r="T14" s="2"/>
      <c r="U14" s="2"/>
      <c r="V14" s="2"/>
    </row>
    <row r="15" spans="1:22" ht="12.75" customHeight="1">
      <c r="A15" s="155" t="s">
        <v>160</v>
      </c>
      <c r="B15" s="73" t="s">
        <v>107</v>
      </c>
      <c r="C15" s="74" t="s">
        <v>13</v>
      </c>
      <c r="D15" s="75" t="s">
        <v>103</v>
      </c>
      <c r="E15" s="92"/>
      <c r="F15" s="92"/>
      <c r="G15" s="94"/>
      <c r="H15" s="54">
        <v>0.05</v>
      </c>
      <c r="I15" s="54">
        <f t="shared" si="0"/>
      </c>
      <c r="J15" s="54">
        <f t="shared" si="1"/>
        <v>0</v>
      </c>
      <c r="K15" s="54">
        <f>IF(AND(ISBLANK(E15),ISBLANK(F15),ISBLANK(G15)),"",J15/SUM(J$12:J$23))</f>
      </c>
      <c r="L15" s="54">
        <f t="shared" si="3"/>
      </c>
      <c r="M15" s="104"/>
      <c r="N15" s="2"/>
      <c r="O15" s="2"/>
      <c r="P15" s="2"/>
      <c r="Q15" s="2"/>
      <c r="R15" s="2"/>
      <c r="S15" s="2"/>
      <c r="T15" s="2"/>
      <c r="U15" s="2"/>
      <c r="V15" s="2"/>
    </row>
    <row r="16" spans="1:22" ht="12.75" customHeight="1">
      <c r="A16" s="155" t="s">
        <v>161</v>
      </c>
      <c r="B16" s="73" t="s">
        <v>107</v>
      </c>
      <c r="C16" s="74" t="s">
        <v>91</v>
      </c>
      <c r="D16" s="75" t="s">
        <v>76</v>
      </c>
      <c r="E16" s="92"/>
      <c r="F16" s="92"/>
      <c r="G16" s="93"/>
      <c r="H16" s="54">
        <v>0.05</v>
      </c>
      <c r="I16" s="54">
        <f t="shared" si="0"/>
      </c>
      <c r="J16" s="54">
        <f t="shared" si="1"/>
        <v>0</v>
      </c>
      <c r="K16" s="54">
        <f aca="true" t="shared" si="4" ref="K16:K23">IF(AND(ISBLANK(E16),ISBLANK(F16),ISBLANK(G16)),"",J16/SUM(J$12:J$23))</f>
      </c>
      <c r="L16" s="54">
        <f t="shared" si="3"/>
      </c>
      <c r="M16" s="104"/>
      <c r="N16" s="2"/>
      <c r="O16" s="2"/>
      <c r="P16" s="2"/>
      <c r="Q16" s="2"/>
      <c r="R16" s="2"/>
      <c r="S16" s="2"/>
      <c r="T16" s="2"/>
      <c r="U16" s="2"/>
      <c r="V16" s="2"/>
    </row>
    <row r="17" spans="1:22" ht="12.75" customHeight="1">
      <c r="A17" s="155" t="s">
        <v>162</v>
      </c>
      <c r="B17" s="73" t="s">
        <v>107</v>
      </c>
      <c r="C17" s="74" t="s">
        <v>92</v>
      </c>
      <c r="D17" s="75" t="s">
        <v>22</v>
      </c>
      <c r="E17" s="92"/>
      <c r="F17" s="92"/>
      <c r="G17" s="93"/>
      <c r="H17" s="54">
        <v>0.05</v>
      </c>
      <c r="I17" s="54">
        <f t="shared" si="0"/>
      </c>
      <c r="J17" s="54">
        <f t="shared" si="1"/>
        <v>0</v>
      </c>
      <c r="K17" s="54">
        <f t="shared" si="4"/>
      </c>
      <c r="L17" s="54">
        <f t="shared" si="3"/>
      </c>
      <c r="M17" s="104"/>
      <c r="N17" s="2"/>
      <c r="O17" s="2"/>
      <c r="P17" s="2"/>
      <c r="Q17" s="2"/>
      <c r="R17" s="2"/>
      <c r="S17" s="2"/>
      <c r="T17" s="2"/>
      <c r="U17" s="2"/>
      <c r="V17" s="2"/>
    </row>
    <row r="18" spans="1:22" ht="12.75" customHeight="1">
      <c r="A18" s="155" t="s">
        <v>163</v>
      </c>
      <c r="B18" s="73" t="s">
        <v>107</v>
      </c>
      <c r="C18" s="74" t="s">
        <v>93</v>
      </c>
      <c r="D18" s="75" t="s">
        <v>24</v>
      </c>
      <c r="E18" s="92"/>
      <c r="F18" s="92"/>
      <c r="G18" s="93"/>
      <c r="H18" s="54">
        <v>0.05</v>
      </c>
      <c r="I18" s="54">
        <f t="shared" si="0"/>
      </c>
      <c r="J18" s="54">
        <f t="shared" si="1"/>
        <v>0</v>
      </c>
      <c r="K18" s="54">
        <f t="shared" si="4"/>
      </c>
      <c r="L18" s="54">
        <f t="shared" si="3"/>
      </c>
      <c r="M18" s="104"/>
      <c r="N18" s="2"/>
      <c r="O18" s="2"/>
      <c r="P18" s="2"/>
      <c r="Q18" s="2"/>
      <c r="R18" s="2"/>
      <c r="S18" s="2"/>
      <c r="T18" s="2"/>
      <c r="U18" s="2"/>
      <c r="V18" s="2"/>
    </row>
    <row r="19" spans="1:22" ht="12.75" customHeight="1">
      <c r="A19" s="155" t="s">
        <v>164</v>
      </c>
      <c r="B19" s="73" t="s">
        <v>107</v>
      </c>
      <c r="C19" s="74" t="s">
        <v>94</v>
      </c>
      <c r="D19" s="75" t="s">
        <v>26</v>
      </c>
      <c r="E19" s="92"/>
      <c r="F19" s="92"/>
      <c r="G19" s="93"/>
      <c r="H19" s="54">
        <v>0.1</v>
      </c>
      <c r="I19" s="54">
        <f t="shared" si="0"/>
      </c>
      <c r="J19" s="54">
        <f t="shared" si="1"/>
        <v>0</v>
      </c>
      <c r="K19" s="54">
        <f t="shared" si="4"/>
      </c>
      <c r="L19" s="54">
        <f t="shared" si="3"/>
      </c>
      <c r="M19" s="104"/>
      <c r="N19" s="2"/>
      <c r="O19" s="2"/>
      <c r="P19" s="2"/>
      <c r="Q19" s="2"/>
      <c r="R19" s="2"/>
      <c r="S19" s="2"/>
      <c r="T19" s="2"/>
      <c r="U19" s="2"/>
      <c r="V19" s="2"/>
    </row>
    <row r="20" spans="1:22" ht="12.75" customHeight="1">
      <c r="A20" s="155" t="s">
        <v>165</v>
      </c>
      <c r="B20" s="73" t="s">
        <v>107</v>
      </c>
      <c r="C20" s="74" t="s">
        <v>95</v>
      </c>
      <c r="D20" s="75" t="s">
        <v>28</v>
      </c>
      <c r="E20" s="92"/>
      <c r="F20" s="92"/>
      <c r="G20" s="93"/>
      <c r="H20" s="54">
        <v>0.1</v>
      </c>
      <c r="I20" s="54">
        <f t="shared" si="0"/>
      </c>
      <c r="J20" s="54">
        <f t="shared" si="1"/>
        <v>0</v>
      </c>
      <c r="K20" s="54">
        <f t="shared" si="4"/>
      </c>
      <c r="L20" s="54">
        <f t="shared" si="3"/>
      </c>
      <c r="M20" s="104"/>
      <c r="N20" s="2"/>
      <c r="O20" s="2"/>
      <c r="P20" s="2"/>
      <c r="Q20" s="2"/>
      <c r="R20" s="2"/>
      <c r="S20" s="2"/>
      <c r="T20" s="2"/>
      <c r="U20" s="2"/>
      <c r="V20" s="2"/>
    </row>
    <row r="21" spans="1:22" ht="12.75" customHeight="1">
      <c r="A21" s="155" t="s">
        <v>166</v>
      </c>
      <c r="B21" s="73" t="s">
        <v>107</v>
      </c>
      <c r="C21" s="74" t="s">
        <v>96</v>
      </c>
      <c r="D21" s="75" t="s">
        <v>29</v>
      </c>
      <c r="E21" s="92"/>
      <c r="F21" s="93"/>
      <c r="G21" s="93"/>
      <c r="H21" s="54">
        <v>0.125</v>
      </c>
      <c r="I21" s="54">
        <f t="shared" si="0"/>
      </c>
      <c r="J21" s="54">
        <f t="shared" si="1"/>
        <v>0</v>
      </c>
      <c r="K21" s="54">
        <f t="shared" si="4"/>
      </c>
      <c r="L21" s="54">
        <f t="shared" si="3"/>
      </c>
      <c r="M21" s="104"/>
      <c r="N21" s="2"/>
      <c r="O21" s="2"/>
      <c r="P21" s="2"/>
      <c r="Q21" s="2"/>
      <c r="R21" s="2"/>
      <c r="S21" s="2"/>
      <c r="T21" s="2"/>
      <c r="U21" s="2"/>
      <c r="V21" s="2"/>
    </row>
    <row r="22" spans="1:22" ht="12.75" customHeight="1">
      <c r="A22" s="155" t="s">
        <v>167</v>
      </c>
      <c r="B22" s="73" t="s">
        <v>107</v>
      </c>
      <c r="C22" s="74" t="s">
        <v>97</v>
      </c>
      <c r="D22" s="75" t="s">
        <v>77</v>
      </c>
      <c r="E22" s="92"/>
      <c r="F22" s="93"/>
      <c r="G22" s="93"/>
      <c r="H22" s="54">
        <v>0.125</v>
      </c>
      <c r="I22" s="54">
        <f t="shared" si="0"/>
      </c>
      <c r="J22" s="54">
        <f t="shared" si="1"/>
        <v>0</v>
      </c>
      <c r="K22" s="54">
        <f t="shared" si="4"/>
      </c>
      <c r="L22" s="54">
        <f t="shared" si="3"/>
      </c>
      <c r="M22" s="104"/>
      <c r="N22" s="2"/>
      <c r="O22" s="2"/>
      <c r="P22" s="2"/>
      <c r="Q22" s="2"/>
      <c r="R22" s="2"/>
      <c r="S22" s="2"/>
      <c r="T22" s="2"/>
      <c r="U22" s="2"/>
      <c r="V22" s="2"/>
    </row>
    <row r="23" spans="1:22" ht="12.75" customHeight="1">
      <c r="A23" s="155" t="s">
        <v>168</v>
      </c>
      <c r="B23" s="73" t="s">
        <v>107</v>
      </c>
      <c r="C23" s="74" t="s">
        <v>98</v>
      </c>
      <c r="D23" s="75" t="s">
        <v>78</v>
      </c>
      <c r="E23" s="92"/>
      <c r="F23" s="93"/>
      <c r="G23" s="93"/>
      <c r="H23" s="54">
        <v>0.05</v>
      </c>
      <c r="I23" s="54">
        <f t="shared" si="0"/>
      </c>
      <c r="J23" s="54">
        <f t="shared" si="1"/>
        <v>0</v>
      </c>
      <c r="K23" s="54">
        <f t="shared" si="4"/>
      </c>
      <c r="L23" s="54">
        <f t="shared" si="3"/>
      </c>
      <c r="M23" s="160"/>
      <c r="N23" s="2"/>
      <c r="O23" s="2"/>
      <c r="P23" s="2"/>
      <c r="Q23" s="2"/>
      <c r="R23" s="2"/>
      <c r="S23" s="2"/>
      <c r="T23" s="2"/>
      <c r="U23" s="2"/>
      <c r="V23" s="2"/>
    </row>
    <row r="24" spans="1:22" ht="12.75" customHeight="1">
      <c r="A24" s="154" t="s">
        <v>169</v>
      </c>
      <c r="B24" s="157" t="s">
        <v>136</v>
      </c>
      <c r="C24" s="158" t="s">
        <v>16</v>
      </c>
      <c r="D24" s="159" t="s">
        <v>30</v>
      </c>
      <c r="E24" s="90"/>
      <c r="F24" s="91"/>
      <c r="G24" s="95"/>
      <c r="H24" s="64">
        <v>0.15</v>
      </c>
      <c r="I24" s="64">
        <f t="shared" si="0"/>
      </c>
      <c r="J24" s="64">
        <f t="shared" si="1"/>
        <v>0</v>
      </c>
      <c r="K24" s="64">
        <f aca="true" t="shared" si="5" ref="K24:K36">IF(AND(ISBLANK(E24),ISBLANK(F24),ISBLANK(G24)),"",J24/SUM(J$24:J$36))</f>
      </c>
      <c r="L24" s="64">
        <f t="shared" si="3"/>
      </c>
      <c r="M24" s="103"/>
      <c r="N24" s="2"/>
      <c r="O24" s="2"/>
      <c r="P24" s="2"/>
      <c r="Q24" s="2"/>
      <c r="R24" s="2"/>
      <c r="S24" s="2"/>
      <c r="T24" s="2"/>
      <c r="U24" s="2"/>
      <c r="V24" s="2"/>
    </row>
    <row r="25" spans="1:22" ht="12.75" customHeight="1">
      <c r="A25" s="154" t="s">
        <v>170</v>
      </c>
      <c r="B25" s="157" t="s">
        <v>136</v>
      </c>
      <c r="C25" s="158" t="s">
        <v>72</v>
      </c>
      <c r="D25" s="159" t="s">
        <v>31</v>
      </c>
      <c r="E25" s="90"/>
      <c r="F25" s="91"/>
      <c r="G25" s="91"/>
      <c r="H25" s="64">
        <v>0.05</v>
      </c>
      <c r="I25" s="64">
        <f t="shared" si="0"/>
      </c>
      <c r="J25" s="64">
        <f t="shared" si="1"/>
        <v>0</v>
      </c>
      <c r="K25" s="64">
        <f t="shared" si="5"/>
      </c>
      <c r="L25" s="64">
        <f t="shared" si="3"/>
      </c>
      <c r="M25" s="103"/>
      <c r="N25" s="2"/>
      <c r="O25" s="2"/>
      <c r="P25" s="2"/>
      <c r="Q25" s="2"/>
      <c r="R25" s="2"/>
      <c r="S25" s="2"/>
      <c r="T25" s="2"/>
      <c r="U25" s="2"/>
      <c r="V25" s="2"/>
    </row>
    <row r="26" spans="1:22" ht="12.75" customHeight="1">
      <c r="A26" s="154" t="s">
        <v>171</v>
      </c>
      <c r="B26" s="157" t="s">
        <v>136</v>
      </c>
      <c r="C26" s="158" t="s">
        <v>18</v>
      </c>
      <c r="D26" s="159" t="s">
        <v>32</v>
      </c>
      <c r="E26" s="90"/>
      <c r="F26" s="91"/>
      <c r="G26" s="91"/>
      <c r="H26" s="64">
        <v>0.15</v>
      </c>
      <c r="I26" s="64">
        <f t="shared" si="0"/>
      </c>
      <c r="J26" s="64">
        <f t="shared" si="1"/>
        <v>0</v>
      </c>
      <c r="K26" s="64">
        <f t="shared" si="5"/>
      </c>
      <c r="L26" s="64">
        <f t="shared" si="3"/>
      </c>
      <c r="M26" s="103"/>
      <c r="N26" s="2"/>
      <c r="O26" s="2"/>
      <c r="P26" s="2"/>
      <c r="Q26" s="2"/>
      <c r="R26" s="2"/>
      <c r="S26" s="2"/>
      <c r="T26" s="2"/>
      <c r="U26" s="2"/>
      <c r="V26" s="2"/>
    </row>
    <row r="27" spans="1:22" ht="12.75" customHeight="1">
      <c r="A27" s="154" t="s">
        <v>172</v>
      </c>
      <c r="B27" s="157" t="s">
        <v>136</v>
      </c>
      <c r="C27" s="158" t="s">
        <v>19</v>
      </c>
      <c r="D27" s="159" t="s">
        <v>79</v>
      </c>
      <c r="E27" s="90"/>
      <c r="F27" s="91"/>
      <c r="G27" s="91"/>
      <c r="H27" s="64">
        <v>0.025</v>
      </c>
      <c r="I27" s="64">
        <f t="shared" si="0"/>
      </c>
      <c r="J27" s="64">
        <f t="shared" si="1"/>
        <v>0</v>
      </c>
      <c r="K27" s="64">
        <f t="shared" si="5"/>
      </c>
      <c r="L27" s="64">
        <f t="shared" si="3"/>
      </c>
      <c r="M27" s="103"/>
      <c r="N27" s="2"/>
      <c r="O27" s="2"/>
      <c r="P27" s="2"/>
      <c r="Q27" s="2"/>
      <c r="R27" s="2"/>
      <c r="S27" s="2"/>
      <c r="T27" s="2"/>
      <c r="U27" s="2"/>
      <c r="V27" s="2"/>
    </row>
    <row r="28" spans="1:22" ht="12.75" customHeight="1">
      <c r="A28" s="154" t="s">
        <v>173</v>
      </c>
      <c r="B28" s="157" t="s">
        <v>136</v>
      </c>
      <c r="C28" s="158" t="s">
        <v>20</v>
      </c>
      <c r="D28" s="159" t="s">
        <v>33</v>
      </c>
      <c r="E28" s="90"/>
      <c r="F28" s="91"/>
      <c r="G28" s="91"/>
      <c r="H28" s="64">
        <v>0.025</v>
      </c>
      <c r="I28" s="64">
        <f t="shared" si="0"/>
      </c>
      <c r="J28" s="64">
        <f t="shared" si="1"/>
        <v>0</v>
      </c>
      <c r="K28" s="64">
        <f t="shared" si="5"/>
      </c>
      <c r="L28" s="64">
        <f t="shared" si="3"/>
      </c>
      <c r="M28" s="109"/>
      <c r="N28" s="2"/>
      <c r="O28" s="2"/>
      <c r="P28" s="2"/>
      <c r="Q28" s="2"/>
      <c r="R28" s="2"/>
      <c r="S28" s="2"/>
      <c r="T28" s="2"/>
      <c r="U28" s="2"/>
      <c r="V28" s="2"/>
    </row>
    <row r="29" spans="1:22" ht="12.75" customHeight="1">
      <c r="A29" s="154" t="s">
        <v>174</v>
      </c>
      <c r="B29" s="157" t="s">
        <v>136</v>
      </c>
      <c r="C29" s="158" t="s">
        <v>21</v>
      </c>
      <c r="D29" s="159" t="s">
        <v>138</v>
      </c>
      <c r="E29" s="90"/>
      <c r="F29" s="91"/>
      <c r="G29" s="95"/>
      <c r="H29" s="64">
        <v>0.1</v>
      </c>
      <c r="I29" s="64">
        <f t="shared" si="0"/>
      </c>
      <c r="J29" s="64">
        <f t="shared" si="1"/>
        <v>0</v>
      </c>
      <c r="K29" s="64">
        <f t="shared" si="5"/>
      </c>
      <c r="L29" s="64">
        <f t="shared" si="3"/>
      </c>
      <c r="M29" s="103"/>
      <c r="N29" s="2"/>
      <c r="O29" s="2"/>
      <c r="P29" s="2"/>
      <c r="Q29" s="2"/>
      <c r="R29" s="2"/>
      <c r="S29" s="2"/>
      <c r="T29" s="2"/>
      <c r="U29" s="2"/>
      <c r="V29" s="2"/>
    </row>
    <row r="30" spans="1:22" ht="12.75" customHeight="1">
      <c r="A30" s="154" t="s">
        <v>175</v>
      </c>
      <c r="B30" s="157" t="s">
        <v>136</v>
      </c>
      <c r="C30" s="158" t="s">
        <v>23</v>
      </c>
      <c r="D30" s="159" t="s">
        <v>29</v>
      </c>
      <c r="E30" s="90"/>
      <c r="F30" s="91"/>
      <c r="G30" s="91"/>
      <c r="H30" s="64">
        <v>0.1</v>
      </c>
      <c r="I30" s="64">
        <f t="shared" si="0"/>
      </c>
      <c r="J30" s="64">
        <f t="shared" si="1"/>
        <v>0</v>
      </c>
      <c r="K30" s="64">
        <f t="shared" si="5"/>
      </c>
      <c r="L30" s="64">
        <f t="shared" si="3"/>
      </c>
      <c r="M30" s="103"/>
      <c r="N30" s="2"/>
      <c r="O30" s="2"/>
      <c r="P30" s="2"/>
      <c r="Q30" s="2"/>
      <c r="R30" s="2"/>
      <c r="S30" s="2"/>
      <c r="T30" s="2"/>
      <c r="U30" s="2"/>
      <c r="V30" s="2"/>
    </row>
    <row r="31" spans="1:22" ht="12.75" customHeight="1">
      <c r="A31" s="154" t="s">
        <v>176</v>
      </c>
      <c r="B31" s="157" t="s">
        <v>136</v>
      </c>
      <c r="C31" s="158" t="s">
        <v>25</v>
      </c>
      <c r="D31" s="159" t="s">
        <v>80</v>
      </c>
      <c r="E31" s="90"/>
      <c r="F31" s="91"/>
      <c r="G31" s="91"/>
      <c r="H31" s="64">
        <v>0.1</v>
      </c>
      <c r="I31" s="64">
        <f t="shared" si="0"/>
      </c>
      <c r="J31" s="64">
        <f t="shared" si="1"/>
        <v>0</v>
      </c>
      <c r="K31" s="64">
        <f t="shared" si="5"/>
      </c>
      <c r="L31" s="64">
        <f t="shared" si="3"/>
      </c>
      <c r="M31" s="103"/>
      <c r="N31" s="2"/>
      <c r="O31" s="2"/>
      <c r="P31" s="2"/>
      <c r="Q31" s="2"/>
      <c r="R31" s="2"/>
      <c r="S31" s="2"/>
      <c r="T31" s="2"/>
      <c r="U31" s="2"/>
      <c r="V31" s="2"/>
    </row>
    <row r="32" spans="1:22" ht="12.75" customHeight="1">
      <c r="A32" s="154" t="s">
        <v>177</v>
      </c>
      <c r="B32" s="157" t="s">
        <v>136</v>
      </c>
      <c r="C32" s="158" t="s">
        <v>27</v>
      </c>
      <c r="D32" s="159" t="s">
        <v>26</v>
      </c>
      <c r="E32" s="90"/>
      <c r="F32" s="91"/>
      <c r="G32" s="91"/>
      <c r="H32" s="64">
        <v>0.1</v>
      </c>
      <c r="I32" s="64">
        <f t="shared" si="0"/>
      </c>
      <c r="J32" s="64">
        <f t="shared" si="1"/>
        <v>0</v>
      </c>
      <c r="K32" s="64">
        <f t="shared" si="5"/>
      </c>
      <c r="L32" s="64">
        <f t="shared" si="3"/>
      </c>
      <c r="M32" s="103"/>
      <c r="N32" s="2"/>
      <c r="O32" s="2"/>
      <c r="P32" s="2"/>
      <c r="Q32" s="2"/>
      <c r="R32" s="2"/>
      <c r="S32" s="2"/>
      <c r="T32" s="2"/>
      <c r="U32" s="2"/>
      <c r="V32" s="2"/>
    </row>
    <row r="33" spans="1:22" ht="12.75" customHeight="1">
      <c r="A33" s="154" t="s">
        <v>178</v>
      </c>
      <c r="B33" s="157" t="s">
        <v>136</v>
      </c>
      <c r="C33" s="158" t="s">
        <v>108</v>
      </c>
      <c r="D33" s="159" t="s">
        <v>112</v>
      </c>
      <c r="E33" s="90"/>
      <c r="F33" s="91"/>
      <c r="G33" s="91"/>
      <c r="H33" s="64">
        <v>0.025</v>
      </c>
      <c r="I33" s="64">
        <f t="shared" si="0"/>
      </c>
      <c r="J33" s="64">
        <f t="shared" si="1"/>
        <v>0</v>
      </c>
      <c r="K33" s="64">
        <f t="shared" si="5"/>
      </c>
      <c r="L33" s="64">
        <f t="shared" si="3"/>
      </c>
      <c r="M33" s="103"/>
      <c r="N33" s="2"/>
      <c r="O33" s="2"/>
      <c r="P33" s="2"/>
      <c r="Q33" s="2"/>
      <c r="R33" s="2"/>
      <c r="S33" s="2"/>
      <c r="T33" s="2"/>
      <c r="U33" s="2"/>
      <c r="V33" s="2"/>
    </row>
    <row r="34" spans="1:22" ht="12.75" customHeight="1">
      <c r="A34" s="154" t="s">
        <v>179</v>
      </c>
      <c r="B34" s="157" t="s">
        <v>136</v>
      </c>
      <c r="C34" s="158" t="s">
        <v>109</v>
      </c>
      <c r="D34" s="159" t="s">
        <v>131</v>
      </c>
      <c r="E34" s="90"/>
      <c r="F34" s="91"/>
      <c r="G34" s="91"/>
      <c r="H34" s="64">
        <v>0.05</v>
      </c>
      <c r="I34" s="64">
        <f t="shared" si="0"/>
      </c>
      <c r="J34" s="64">
        <f t="shared" si="1"/>
        <v>0</v>
      </c>
      <c r="K34" s="64">
        <f t="shared" si="5"/>
      </c>
      <c r="L34" s="64">
        <f t="shared" si="3"/>
      </c>
      <c r="M34" s="109"/>
      <c r="N34" s="2"/>
      <c r="O34" s="2"/>
      <c r="P34" s="2"/>
      <c r="Q34" s="2"/>
      <c r="R34" s="2"/>
      <c r="S34" s="2"/>
      <c r="T34" s="2"/>
      <c r="U34" s="2"/>
      <c r="V34" s="2"/>
    </row>
    <row r="35" spans="1:22" ht="12.75" customHeight="1">
      <c r="A35" s="154" t="s">
        <v>180</v>
      </c>
      <c r="B35" s="157" t="s">
        <v>136</v>
      </c>
      <c r="C35" s="158" t="s">
        <v>110</v>
      </c>
      <c r="D35" s="159" t="s">
        <v>137</v>
      </c>
      <c r="E35" s="90"/>
      <c r="F35" s="91"/>
      <c r="G35" s="95"/>
      <c r="H35" s="64">
        <v>0.025</v>
      </c>
      <c r="I35" s="64">
        <f t="shared" si="0"/>
      </c>
      <c r="J35" s="64">
        <f t="shared" si="1"/>
        <v>0</v>
      </c>
      <c r="K35" s="64">
        <f t="shared" si="5"/>
      </c>
      <c r="L35" s="64">
        <f t="shared" si="3"/>
      </c>
      <c r="M35" s="103"/>
      <c r="N35" s="2"/>
      <c r="O35" s="2"/>
      <c r="P35" s="2"/>
      <c r="Q35" s="2"/>
      <c r="R35" s="2"/>
      <c r="S35" s="2"/>
      <c r="T35" s="2"/>
      <c r="U35" s="2"/>
      <c r="V35" s="2"/>
    </row>
    <row r="36" spans="1:22" ht="12.75" customHeight="1">
      <c r="A36" s="154" t="s">
        <v>181</v>
      </c>
      <c r="B36" s="157" t="s">
        <v>136</v>
      </c>
      <c r="C36" s="158" t="s">
        <v>111</v>
      </c>
      <c r="D36" s="159" t="s">
        <v>150</v>
      </c>
      <c r="E36" s="90"/>
      <c r="F36" s="91"/>
      <c r="G36" s="91"/>
      <c r="H36" s="64">
        <v>0.1</v>
      </c>
      <c r="I36" s="64">
        <f t="shared" si="0"/>
      </c>
      <c r="J36" s="64">
        <f aca="true" t="shared" si="6" ref="J36:J50">IF(F36&lt;&gt;"",H36,IF(E36&lt;&gt;"",H36,0))</f>
        <v>0</v>
      </c>
      <c r="K36" s="64">
        <f t="shared" si="5"/>
      </c>
      <c r="L36" s="64">
        <f aca="true" t="shared" si="7" ref="L36:L50">IF(E36&lt;&gt;"",K36,"")</f>
      </c>
      <c r="M36" s="166"/>
      <c r="N36" s="2"/>
      <c r="O36" s="2"/>
      <c r="P36" s="2"/>
      <c r="Q36" s="2"/>
      <c r="R36" s="2"/>
      <c r="S36" s="2"/>
      <c r="T36" s="2"/>
      <c r="U36" s="2"/>
      <c r="V36" s="2"/>
    </row>
    <row r="37" spans="1:22" ht="12.75" customHeight="1">
      <c r="A37" s="155" t="s">
        <v>182</v>
      </c>
      <c r="B37" s="73" t="s">
        <v>41</v>
      </c>
      <c r="C37" s="74" t="s">
        <v>216</v>
      </c>
      <c r="D37" s="75" t="s">
        <v>81</v>
      </c>
      <c r="E37" s="92"/>
      <c r="F37" s="93"/>
      <c r="G37" s="93"/>
      <c r="H37" s="54">
        <v>0.15</v>
      </c>
      <c r="I37" s="54">
        <f aca="true" t="shared" si="8" ref="I37:I53">IF(E37&lt;&gt;"",H37,"")</f>
      </c>
      <c r="J37" s="54">
        <f t="shared" si="6"/>
        <v>0</v>
      </c>
      <c r="K37" s="54">
        <f aca="true" t="shared" si="9" ref="K37:K43">IF(AND(ISBLANK(E37),ISBLANK(F37),ISBLANK(G37)),"",J37/SUM(J$37:J$43))</f>
      </c>
      <c r="L37" s="54">
        <f t="shared" si="7"/>
      </c>
      <c r="M37" s="104"/>
      <c r="N37" s="2"/>
      <c r="O37" s="2"/>
      <c r="P37" s="2"/>
      <c r="Q37" s="2"/>
      <c r="R37" s="2"/>
      <c r="S37" s="2"/>
      <c r="T37" s="2"/>
      <c r="U37" s="2"/>
      <c r="V37" s="2"/>
    </row>
    <row r="38" spans="1:22" ht="12.75" customHeight="1">
      <c r="A38" s="155" t="s">
        <v>183</v>
      </c>
      <c r="B38" s="73" t="s">
        <v>41</v>
      </c>
      <c r="C38" s="74" t="s">
        <v>217</v>
      </c>
      <c r="D38" s="75" t="s">
        <v>44</v>
      </c>
      <c r="E38" s="92"/>
      <c r="F38" s="93"/>
      <c r="G38" s="93"/>
      <c r="H38" s="54">
        <v>0.3</v>
      </c>
      <c r="I38" s="54">
        <f t="shared" si="8"/>
      </c>
      <c r="J38" s="54">
        <f t="shared" si="6"/>
        <v>0</v>
      </c>
      <c r="K38" s="54">
        <f t="shared" si="9"/>
      </c>
      <c r="L38" s="54">
        <f t="shared" si="7"/>
      </c>
      <c r="M38" s="104"/>
      <c r="N38" s="2"/>
      <c r="O38" s="2"/>
      <c r="P38" s="2"/>
      <c r="Q38" s="2"/>
      <c r="R38" s="2"/>
      <c r="S38" s="2"/>
      <c r="T38" s="2"/>
      <c r="U38" s="2"/>
      <c r="V38" s="2"/>
    </row>
    <row r="39" spans="1:22" ht="12.75" customHeight="1">
      <c r="A39" s="155" t="s">
        <v>184</v>
      </c>
      <c r="B39" s="73" t="s">
        <v>41</v>
      </c>
      <c r="C39" s="74" t="s">
        <v>218</v>
      </c>
      <c r="D39" s="75" t="s">
        <v>73</v>
      </c>
      <c r="E39" s="92"/>
      <c r="F39" s="93"/>
      <c r="G39" s="93"/>
      <c r="H39" s="54">
        <v>0.1</v>
      </c>
      <c r="I39" s="54">
        <f t="shared" si="8"/>
      </c>
      <c r="J39" s="54">
        <f t="shared" si="6"/>
        <v>0</v>
      </c>
      <c r="K39" s="54">
        <f t="shared" si="9"/>
      </c>
      <c r="L39" s="54">
        <f t="shared" si="7"/>
      </c>
      <c r="M39" s="104"/>
      <c r="N39" s="2"/>
      <c r="O39" s="2"/>
      <c r="P39" s="2"/>
      <c r="Q39" s="2"/>
      <c r="R39" s="2"/>
      <c r="S39" s="2"/>
      <c r="T39" s="2"/>
      <c r="U39" s="2"/>
      <c r="V39" s="2"/>
    </row>
    <row r="40" spans="1:22" ht="12.75" customHeight="1">
      <c r="A40" s="155" t="s">
        <v>185</v>
      </c>
      <c r="B40" s="73" t="s">
        <v>41</v>
      </c>
      <c r="C40" s="74" t="s">
        <v>219</v>
      </c>
      <c r="D40" s="75" t="s">
        <v>139</v>
      </c>
      <c r="E40" s="92"/>
      <c r="F40" s="93"/>
      <c r="G40" s="93"/>
      <c r="H40" s="54">
        <v>0.1</v>
      </c>
      <c r="I40" s="54">
        <f t="shared" si="8"/>
      </c>
      <c r="J40" s="54">
        <f t="shared" si="6"/>
        <v>0</v>
      </c>
      <c r="K40" s="54">
        <f t="shared" si="9"/>
      </c>
      <c r="L40" s="54">
        <f t="shared" si="7"/>
      </c>
      <c r="M40" s="104"/>
      <c r="N40" s="2"/>
      <c r="O40" s="2"/>
      <c r="P40" s="2"/>
      <c r="Q40" s="2"/>
      <c r="R40" s="2"/>
      <c r="S40" s="2"/>
      <c r="T40" s="2"/>
      <c r="U40" s="2"/>
      <c r="V40" s="2"/>
    </row>
    <row r="41" spans="1:22" ht="12.75" customHeight="1">
      <c r="A41" s="155" t="s">
        <v>186</v>
      </c>
      <c r="B41" s="73" t="s">
        <v>41</v>
      </c>
      <c r="C41" s="74" t="s">
        <v>220</v>
      </c>
      <c r="D41" s="75" t="s">
        <v>140</v>
      </c>
      <c r="E41" s="92"/>
      <c r="F41" s="93"/>
      <c r="G41" s="93"/>
      <c r="H41" s="54">
        <v>0.1</v>
      </c>
      <c r="I41" s="54">
        <f t="shared" si="8"/>
      </c>
      <c r="J41" s="54">
        <f t="shared" si="6"/>
        <v>0</v>
      </c>
      <c r="K41" s="54">
        <f t="shared" si="9"/>
      </c>
      <c r="L41" s="54">
        <f t="shared" si="7"/>
      </c>
      <c r="M41" s="104"/>
      <c r="N41" s="2"/>
      <c r="O41" s="2"/>
      <c r="P41" s="2"/>
      <c r="Q41" s="2"/>
      <c r="R41" s="2"/>
      <c r="S41" s="2"/>
      <c r="T41" s="2"/>
      <c r="U41" s="2"/>
      <c r="V41" s="2"/>
    </row>
    <row r="42" spans="1:22" ht="12.75" customHeight="1">
      <c r="A42" s="155" t="s">
        <v>187</v>
      </c>
      <c r="B42" s="73" t="s">
        <v>41</v>
      </c>
      <c r="C42" s="74" t="s">
        <v>221</v>
      </c>
      <c r="D42" s="75" t="s">
        <v>113</v>
      </c>
      <c r="E42" s="92"/>
      <c r="F42" s="93"/>
      <c r="G42" s="93"/>
      <c r="H42" s="54">
        <v>0.1</v>
      </c>
      <c r="I42" s="54">
        <f t="shared" si="8"/>
      </c>
      <c r="J42" s="54">
        <f t="shared" si="6"/>
        <v>0</v>
      </c>
      <c r="K42" s="54">
        <f t="shared" si="9"/>
      </c>
      <c r="L42" s="54">
        <f t="shared" si="7"/>
      </c>
      <c r="M42" s="104"/>
      <c r="N42" s="2"/>
      <c r="O42" s="2"/>
      <c r="P42" s="2"/>
      <c r="Q42" s="2"/>
      <c r="R42" s="2"/>
      <c r="S42" s="2"/>
      <c r="T42" s="2"/>
      <c r="U42" s="2"/>
      <c r="V42" s="2"/>
    </row>
    <row r="43" spans="1:22" ht="12.75" customHeight="1">
      <c r="A43" s="155" t="s">
        <v>188</v>
      </c>
      <c r="B43" s="73" t="s">
        <v>41</v>
      </c>
      <c r="C43" s="74" t="s">
        <v>222</v>
      </c>
      <c r="D43" s="75" t="s">
        <v>114</v>
      </c>
      <c r="E43" s="92"/>
      <c r="F43" s="93"/>
      <c r="G43" s="93"/>
      <c r="H43" s="54">
        <v>0.15</v>
      </c>
      <c r="I43" s="54">
        <f t="shared" si="8"/>
      </c>
      <c r="J43" s="54">
        <f t="shared" si="6"/>
        <v>0</v>
      </c>
      <c r="K43" s="54">
        <f t="shared" si="9"/>
      </c>
      <c r="L43" s="54">
        <f t="shared" si="7"/>
      </c>
      <c r="M43" s="160"/>
      <c r="N43" s="2"/>
      <c r="O43" s="2"/>
      <c r="P43" s="2"/>
      <c r="Q43" s="2"/>
      <c r="R43" s="2"/>
      <c r="S43" s="2"/>
      <c r="T43" s="2"/>
      <c r="U43" s="2"/>
      <c r="V43" s="2"/>
    </row>
    <row r="44" spans="1:22" ht="25.5" customHeight="1">
      <c r="A44" s="161" t="s">
        <v>189</v>
      </c>
      <c r="B44" s="157" t="s">
        <v>45</v>
      </c>
      <c r="C44" s="158" t="s">
        <v>34</v>
      </c>
      <c r="D44" s="159" t="s">
        <v>141</v>
      </c>
      <c r="E44" s="162"/>
      <c r="F44" s="163"/>
      <c r="G44" s="163"/>
      <c r="H44" s="164">
        <v>0.1</v>
      </c>
      <c r="I44" s="164">
        <f t="shared" si="8"/>
      </c>
      <c r="J44" s="164">
        <f t="shared" si="6"/>
        <v>0</v>
      </c>
      <c r="K44" s="164">
        <f aca="true" t="shared" si="10" ref="K44:K49">IF(AND(ISBLANK(E44),ISBLANK(F44),ISBLANK(G44)),"",J44/SUM(J$44:J$49))</f>
      </c>
      <c r="L44" s="164">
        <f t="shared" si="7"/>
      </c>
      <c r="M44" s="165"/>
      <c r="N44" s="2"/>
      <c r="O44" s="2"/>
      <c r="P44" s="2"/>
      <c r="Q44" s="2"/>
      <c r="R44" s="2"/>
      <c r="S44" s="2"/>
      <c r="T44" s="2"/>
      <c r="U44" s="2"/>
      <c r="V44" s="2"/>
    </row>
    <row r="45" spans="1:22" ht="12.75" customHeight="1">
      <c r="A45" s="161" t="s">
        <v>190</v>
      </c>
      <c r="B45" s="157" t="s">
        <v>45</v>
      </c>
      <c r="C45" s="158" t="s">
        <v>35</v>
      </c>
      <c r="D45" s="159" t="s">
        <v>46</v>
      </c>
      <c r="E45" s="162"/>
      <c r="F45" s="163"/>
      <c r="G45" s="163"/>
      <c r="H45" s="164">
        <v>0.2</v>
      </c>
      <c r="I45" s="164">
        <f t="shared" si="8"/>
      </c>
      <c r="J45" s="164">
        <f t="shared" si="6"/>
        <v>0</v>
      </c>
      <c r="K45" s="164">
        <f t="shared" si="10"/>
      </c>
      <c r="L45" s="164">
        <f t="shared" si="7"/>
      </c>
      <c r="M45" s="165"/>
      <c r="N45" s="2"/>
      <c r="O45" s="2"/>
      <c r="P45" s="2"/>
      <c r="Q45" s="2"/>
      <c r="R45" s="2"/>
      <c r="S45" s="2"/>
      <c r="T45" s="2"/>
      <c r="U45" s="2"/>
      <c r="V45" s="2"/>
    </row>
    <row r="46" spans="1:22" ht="12.75" customHeight="1">
      <c r="A46" s="161" t="s">
        <v>191</v>
      </c>
      <c r="B46" s="157" t="s">
        <v>45</v>
      </c>
      <c r="C46" s="158" t="s">
        <v>36</v>
      </c>
      <c r="D46" s="159" t="s">
        <v>74</v>
      </c>
      <c r="E46" s="162"/>
      <c r="F46" s="163"/>
      <c r="G46" s="163"/>
      <c r="H46" s="164">
        <v>0.2</v>
      </c>
      <c r="I46" s="164">
        <f t="shared" si="8"/>
      </c>
      <c r="J46" s="164">
        <f t="shared" si="6"/>
        <v>0</v>
      </c>
      <c r="K46" s="164">
        <f t="shared" si="10"/>
      </c>
      <c r="L46" s="164">
        <f t="shared" si="7"/>
      </c>
      <c r="M46" s="165"/>
      <c r="N46" s="2"/>
      <c r="O46" s="2"/>
      <c r="P46" s="2"/>
      <c r="Q46" s="2"/>
      <c r="R46" s="2"/>
      <c r="S46" s="2"/>
      <c r="T46" s="2"/>
      <c r="U46" s="2"/>
      <c r="V46" s="2"/>
    </row>
    <row r="47" spans="1:22" ht="12.75" customHeight="1">
      <c r="A47" s="161" t="s">
        <v>192</v>
      </c>
      <c r="B47" s="157" t="s">
        <v>45</v>
      </c>
      <c r="C47" s="158" t="s">
        <v>37</v>
      </c>
      <c r="D47" s="159" t="s">
        <v>142</v>
      </c>
      <c r="E47" s="162"/>
      <c r="F47" s="163"/>
      <c r="G47" s="163"/>
      <c r="H47" s="164">
        <v>0.2</v>
      </c>
      <c r="I47" s="164">
        <f t="shared" si="8"/>
      </c>
      <c r="J47" s="164">
        <f t="shared" si="6"/>
        <v>0</v>
      </c>
      <c r="K47" s="164">
        <f t="shared" si="10"/>
      </c>
      <c r="L47" s="164">
        <f t="shared" si="7"/>
      </c>
      <c r="M47" s="165"/>
      <c r="N47" s="2"/>
      <c r="O47" s="2"/>
      <c r="P47" s="2"/>
      <c r="Q47" s="2"/>
      <c r="R47" s="2"/>
      <c r="S47" s="2"/>
      <c r="T47" s="2"/>
      <c r="U47" s="2"/>
      <c r="V47" s="2"/>
    </row>
    <row r="48" spans="1:22" ht="12.75" customHeight="1">
      <c r="A48" s="161" t="s">
        <v>193</v>
      </c>
      <c r="B48" s="157" t="s">
        <v>45</v>
      </c>
      <c r="C48" s="158" t="s">
        <v>99</v>
      </c>
      <c r="D48" s="159" t="s">
        <v>47</v>
      </c>
      <c r="E48" s="162"/>
      <c r="F48" s="163"/>
      <c r="G48" s="163"/>
      <c r="H48" s="164">
        <v>0.2</v>
      </c>
      <c r="I48" s="164">
        <f t="shared" si="8"/>
      </c>
      <c r="J48" s="164">
        <f t="shared" si="6"/>
        <v>0</v>
      </c>
      <c r="K48" s="164">
        <f t="shared" si="10"/>
      </c>
      <c r="L48" s="164">
        <f t="shared" si="7"/>
      </c>
      <c r="M48" s="165"/>
      <c r="N48" s="2"/>
      <c r="O48" s="2"/>
      <c r="P48" s="2"/>
      <c r="Q48" s="2"/>
      <c r="R48" s="2"/>
      <c r="S48" s="2"/>
      <c r="T48" s="2"/>
      <c r="U48" s="2"/>
      <c r="V48" s="2"/>
    </row>
    <row r="49" spans="1:22" ht="12.75" customHeight="1">
      <c r="A49" s="161" t="s">
        <v>194</v>
      </c>
      <c r="B49" s="157" t="s">
        <v>45</v>
      </c>
      <c r="C49" s="158" t="s">
        <v>100</v>
      </c>
      <c r="D49" s="159" t="s">
        <v>48</v>
      </c>
      <c r="E49" s="162"/>
      <c r="F49" s="163"/>
      <c r="G49" s="163"/>
      <c r="H49" s="164">
        <v>0.1</v>
      </c>
      <c r="I49" s="164">
        <f t="shared" si="8"/>
      </c>
      <c r="J49" s="164">
        <f t="shared" si="6"/>
        <v>0</v>
      </c>
      <c r="K49" s="164">
        <f t="shared" si="10"/>
      </c>
      <c r="L49" s="164">
        <f t="shared" si="7"/>
      </c>
      <c r="M49" s="166"/>
      <c r="N49" s="2"/>
      <c r="O49" s="2"/>
      <c r="P49" s="2"/>
      <c r="Q49" s="2"/>
      <c r="R49" s="2"/>
      <c r="S49" s="2"/>
      <c r="T49" s="2"/>
      <c r="U49" s="2"/>
      <c r="V49" s="2"/>
    </row>
    <row r="50" spans="1:22" ht="12.75" customHeight="1">
      <c r="A50" s="155" t="s">
        <v>195</v>
      </c>
      <c r="B50" s="73" t="s">
        <v>49</v>
      </c>
      <c r="C50" s="74" t="s">
        <v>38</v>
      </c>
      <c r="D50" s="75" t="s">
        <v>105</v>
      </c>
      <c r="E50" s="92"/>
      <c r="F50" s="94"/>
      <c r="G50" s="94"/>
      <c r="H50" s="54">
        <v>0.15</v>
      </c>
      <c r="I50" s="54">
        <f t="shared" si="8"/>
      </c>
      <c r="J50" s="54">
        <f t="shared" si="6"/>
        <v>0</v>
      </c>
      <c r="K50" s="54">
        <f>IF(AND(ISBLANK(E50),ISBLANK(F50),ISBLANK(G50)),"",J50/SUM(J$50:J$55))</f>
      </c>
      <c r="L50" s="54">
        <f t="shared" si="7"/>
      </c>
      <c r="M50" s="104"/>
      <c r="N50" s="2"/>
      <c r="O50" s="2"/>
      <c r="P50" s="2"/>
      <c r="Q50" s="2"/>
      <c r="R50" s="2"/>
      <c r="S50" s="2"/>
      <c r="T50" s="2"/>
      <c r="U50" s="2"/>
      <c r="V50" s="2"/>
    </row>
    <row r="51" spans="1:22" ht="12.75" customHeight="1">
      <c r="A51" s="155" t="s">
        <v>196</v>
      </c>
      <c r="B51" s="73" t="s">
        <v>49</v>
      </c>
      <c r="C51" s="74" t="s">
        <v>82</v>
      </c>
      <c r="D51" s="75" t="s">
        <v>106</v>
      </c>
      <c r="E51" s="92"/>
      <c r="F51" s="93"/>
      <c r="G51" s="93"/>
      <c r="H51" s="54">
        <v>0.15</v>
      </c>
      <c r="I51" s="54">
        <f t="shared" si="8"/>
      </c>
      <c r="J51" s="54">
        <f aca="true" t="shared" si="11" ref="J51:J67">IF(F51&lt;&gt;"",H51,IF(E51&lt;&gt;"",H51,0))</f>
        <v>0</v>
      </c>
      <c r="K51" s="54">
        <f>IF(AND(ISBLANK(E51),ISBLANK(F51),ISBLANK(G51)),"",J51/SUM(J$50:J$55))</f>
      </c>
      <c r="L51" s="54">
        <f aca="true" t="shared" si="12" ref="L51:L67">IF(E51&lt;&gt;"",K51,"")</f>
      </c>
      <c r="M51" s="104"/>
      <c r="N51" s="2"/>
      <c r="O51" s="2"/>
      <c r="P51" s="2"/>
      <c r="Q51" s="2"/>
      <c r="R51" s="2"/>
      <c r="S51" s="2"/>
      <c r="T51" s="2"/>
      <c r="U51" s="2"/>
      <c r="V51" s="2"/>
    </row>
    <row r="52" spans="1:22" ht="12.75" customHeight="1">
      <c r="A52" s="155" t="s">
        <v>197</v>
      </c>
      <c r="B52" s="73" t="s">
        <v>49</v>
      </c>
      <c r="C52" s="74" t="s">
        <v>83</v>
      </c>
      <c r="D52" s="75" t="s">
        <v>85</v>
      </c>
      <c r="E52" s="92"/>
      <c r="F52" s="92"/>
      <c r="G52" s="94"/>
      <c r="H52" s="54">
        <v>0.15</v>
      </c>
      <c r="I52" s="54">
        <f t="shared" si="8"/>
      </c>
      <c r="J52" s="54">
        <f t="shared" si="11"/>
        <v>0</v>
      </c>
      <c r="K52" s="54">
        <f>IF(AND(ISBLANK(E52),ISBLANK(F52),ISBLANK(G52)),"",J52/SUM(J$50:J$55))</f>
      </c>
      <c r="L52" s="54">
        <f t="shared" si="12"/>
      </c>
      <c r="M52" s="104"/>
      <c r="N52" s="2"/>
      <c r="O52" s="2"/>
      <c r="P52" s="2"/>
      <c r="Q52" s="2"/>
      <c r="R52" s="2"/>
      <c r="S52" s="2"/>
      <c r="T52" s="2"/>
      <c r="U52" s="2"/>
      <c r="V52" s="2"/>
    </row>
    <row r="53" spans="1:22" ht="12.75" customHeight="1">
      <c r="A53" s="155" t="s">
        <v>198</v>
      </c>
      <c r="B53" s="73" t="s">
        <v>49</v>
      </c>
      <c r="C53" s="74" t="s">
        <v>84</v>
      </c>
      <c r="D53" s="75" t="s">
        <v>86</v>
      </c>
      <c r="E53" s="92"/>
      <c r="F53" s="92"/>
      <c r="G53" s="93"/>
      <c r="H53" s="54">
        <v>0.15</v>
      </c>
      <c r="I53" s="54">
        <f t="shared" si="8"/>
      </c>
      <c r="J53" s="54">
        <f t="shared" si="11"/>
        <v>0</v>
      </c>
      <c r="K53" s="54">
        <f>IF(AND(ISBLANK(E53),ISBLANK(F53),ISBLANK(G53)),"",J53/SUM(J$50:J$55))</f>
      </c>
      <c r="L53" s="54">
        <f t="shared" si="12"/>
      </c>
      <c r="M53" s="104"/>
      <c r="N53" s="2"/>
      <c r="O53" s="2"/>
      <c r="P53" s="2"/>
      <c r="Q53" s="2"/>
      <c r="R53" s="2"/>
      <c r="S53" s="2"/>
      <c r="T53" s="2"/>
      <c r="U53" s="2"/>
      <c r="V53" s="2"/>
    </row>
    <row r="54" spans="1:22" ht="12.75" customHeight="1">
      <c r="A54" s="155" t="s">
        <v>199</v>
      </c>
      <c r="B54" s="73" t="s">
        <v>49</v>
      </c>
      <c r="C54" s="74" t="s">
        <v>39</v>
      </c>
      <c r="D54" s="75" t="s">
        <v>75</v>
      </c>
      <c r="E54" s="127"/>
      <c r="F54" s="127"/>
      <c r="G54" s="128"/>
      <c r="H54" s="129">
        <v>0.15</v>
      </c>
      <c r="I54" s="129">
        <f>IF(E54&lt;&gt;"",H54,"")</f>
      </c>
      <c r="J54" s="129">
        <f>IF(F54&lt;&gt;"",H54,IF(E54&lt;&gt;"",H54,0))</f>
        <v>0</v>
      </c>
      <c r="K54" s="54">
        <f>IF(AND(ISBLANK(E54),ISBLANK(F54),ISBLANK(G54)),"",J54/SUM(J$50:J$55))</f>
      </c>
      <c r="L54" s="129">
        <f>IF(E54&lt;&gt;"",K54,"")</f>
      </c>
      <c r="M54" s="104"/>
      <c r="N54" s="2"/>
      <c r="O54" s="2"/>
      <c r="P54" s="2"/>
      <c r="Q54" s="2"/>
      <c r="R54" s="2"/>
      <c r="S54" s="2"/>
      <c r="T54" s="2"/>
      <c r="U54" s="2"/>
      <c r="V54" s="2"/>
    </row>
    <row r="55" spans="1:22" ht="12.75" customHeight="1">
      <c r="A55" s="155" t="s">
        <v>200</v>
      </c>
      <c r="B55" s="73" t="s">
        <v>49</v>
      </c>
      <c r="C55" s="74" t="s">
        <v>40</v>
      </c>
      <c r="D55" s="75" t="s">
        <v>132</v>
      </c>
      <c r="E55" s="92"/>
      <c r="F55" s="93"/>
      <c r="G55" s="94"/>
      <c r="H55" s="54">
        <v>0.25</v>
      </c>
      <c r="I55" s="54">
        <f>IF(E55&lt;&gt;"",H55,"")</f>
      </c>
      <c r="J55" s="54">
        <f>IF(F55&lt;&gt;"",H55,IF(E55&lt;&gt;"",H55,0))</f>
        <v>0</v>
      </c>
      <c r="K55" s="54">
        <f>IF(AND(ISBLANK(E55),ISBLANK(F55),ISBLANK(G55)),"",J55/SUM(J$50:J$55))</f>
      </c>
      <c r="L55" s="54">
        <f>IF(E55&lt;&gt;"",K55,"")</f>
      </c>
      <c r="M55" s="167"/>
      <c r="N55" s="2"/>
      <c r="O55" s="2"/>
      <c r="P55" s="2"/>
      <c r="Q55" s="2"/>
      <c r="R55" s="2"/>
      <c r="S55" s="2"/>
      <c r="T55" s="2"/>
      <c r="U55" s="2"/>
      <c r="V55" s="2"/>
    </row>
    <row r="56" spans="1:22" ht="12.75" customHeight="1">
      <c r="A56" s="154" t="s">
        <v>201</v>
      </c>
      <c r="B56" s="78" t="s">
        <v>119</v>
      </c>
      <c r="C56" s="79" t="s">
        <v>223</v>
      </c>
      <c r="D56" s="159" t="s">
        <v>143</v>
      </c>
      <c r="E56" s="90"/>
      <c r="F56" s="90"/>
      <c r="G56" s="91"/>
      <c r="H56" s="64">
        <v>0</v>
      </c>
      <c r="I56" s="64">
        <f>IF(E56&lt;&gt;"",H56,"")</f>
      </c>
      <c r="J56" s="64">
        <f>IF(F56&lt;&gt;"",H56,IF(E56&lt;&gt;"",H56,0))</f>
        <v>0</v>
      </c>
      <c r="K56" s="64">
        <f aca="true" t="shared" si="13" ref="K56:K67">IF(AND(ISBLANK(E56),ISBLANK(F56),ISBLANK(G56)),"",J56/SUM(J$56:J$67))</f>
      </c>
      <c r="L56" s="64">
        <f>IF(E56&lt;&gt;"",K56,"")</f>
      </c>
      <c r="M56" s="103"/>
      <c r="N56" s="2"/>
      <c r="O56" s="2"/>
      <c r="P56" s="2"/>
      <c r="Q56" s="2"/>
      <c r="R56" s="2"/>
      <c r="S56" s="2"/>
      <c r="T56" s="2"/>
      <c r="U56" s="2"/>
      <c r="V56" s="2"/>
    </row>
    <row r="57" spans="1:22" ht="12.75" customHeight="1">
      <c r="A57" s="154" t="s">
        <v>202</v>
      </c>
      <c r="B57" s="78" t="s">
        <v>119</v>
      </c>
      <c r="C57" s="79" t="s">
        <v>42</v>
      </c>
      <c r="D57" s="159" t="s">
        <v>121</v>
      </c>
      <c r="E57" s="90"/>
      <c r="F57" s="90"/>
      <c r="G57" s="90"/>
      <c r="H57" s="64">
        <v>0.025</v>
      </c>
      <c r="I57" s="64">
        <f>IF(E57&lt;&gt;"",H57,"")</f>
      </c>
      <c r="J57" s="64">
        <f>IF(F57&lt;&gt;"",H57,IF(E57&lt;&gt;"",H57,0))</f>
        <v>0</v>
      </c>
      <c r="K57" s="64">
        <f t="shared" si="13"/>
      </c>
      <c r="L57" s="64">
        <f>IF(E57&lt;&gt;"",K57,"")</f>
      </c>
      <c r="M57" s="103"/>
      <c r="N57" s="2"/>
      <c r="O57" s="2"/>
      <c r="P57" s="2"/>
      <c r="Q57" s="2"/>
      <c r="R57" s="2"/>
      <c r="S57" s="2"/>
      <c r="T57" s="2"/>
      <c r="U57" s="2"/>
      <c r="V57" s="2"/>
    </row>
    <row r="58" spans="1:22" ht="12.75" customHeight="1">
      <c r="A58" s="154" t="s">
        <v>203</v>
      </c>
      <c r="B58" s="78" t="s">
        <v>119</v>
      </c>
      <c r="C58" s="79" t="s">
        <v>43</v>
      </c>
      <c r="D58" s="159" t="s">
        <v>122</v>
      </c>
      <c r="E58" s="90"/>
      <c r="F58" s="110"/>
      <c r="G58" s="110"/>
      <c r="H58" s="64">
        <v>0.025</v>
      </c>
      <c r="I58" s="64">
        <f aca="true" t="shared" si="14" ref="I58:I67">IF(E58&lt;&gt;"",H58,"")</f>
      </c>
      <c r="J58" s="64">
        <f t="shared" si="11"/>
        <v>0</v>
      </c>
      <c r="K58" s="64">
        <f t="shared" si="13"/>
      </c>
      <c r="L58" s="64">
        <f t="shared" si="12"/>
      </c>
      <c r="M58" s="103"/>
      <c r="N58" s="2"/>
      <c r="O58" s="2"/>
      <c r="P58" s="2"/>
      <c r="Q58" s="2"/>
      <c r="R58" s="2"/>
      <c r="S58" s="2"/>
      <c r="T58" s="2"/>
      <c r="U58" s="2"/>
      <c r="V58" s="2"/>
    </row>
    <row r="59" spans="1:22" ht="12.75" customHeight="1">
      <c r="A59" s="154" t="s">
        <v>204</v>
      </c>
      <c r="B59" s="78" t="s">
        <v>119</v>
      </c>
      <c r="C59" s="79" t="s">
        <v>224</v>
      </c>
      <c r="D59" s="159" t="s">
        <v>115</v>
      </c>
      <c r="E59" s="90"/>
      <c r="F59" s="90"/>
      <c r="G59" s="90"/>
      <c r="H59" s="64">
        <v>0.025</v>
      </c>
      <c r="I59" s="64">
        <f t="shared" si="14"/>
      </c>
      <c r="J59" s="64">
        <f t="shared" si="11"/>
        <v>0</v>
      </c>
      <c r="K59" s="64">
        <f t="shared" si="13"/>
      </c>
      <c r="L59" s="64">
        <f t="shared" si="12"/>
      </c>
      <c r="M59" s="103"/>
      <c r="N59" s="2"/>
      <c r="O59" s="2"/>
      <c r="P59" s="2"/>
      <c r="Q59" s="2"/>
      <c r="R59" s="2"/>
      <c r="S59" s="2"/>
      <c r="T59" s="2"/>
      <c r="U59" s="2"/>
      <c r="V59" s="2"/>
    </row>
    <row r="60" spans="1:22" ht="12.75" customHeight="1">
      <c r="A60" s="154" t="s">
        <v>205</v>
      </c>
      <c r="B60" s="78" t="s">
        <v>119</v>
      </c>
      <c r="C60" s="79" t="s">
        <v>225</v>
      </c>
      <c r="D60" s="159" t="s">
        <v>116</v>
      </c>
      <c r="E60" s="90"/>
      <c r="F60" s="90"/>
      <c r="G60" s="90"/>
      <c r="H60" s="64">
        <v>0.025</v>
      </c>
      <c r="I60" s="64">
        <f t="shared" si="14"/>
      </c>
      <c r="J60" s="64">
        <f t="shared" si="11"/>
        <v>0</v>
      </c>
      <c r="K60" s="64">
        <f t="shared" si="13"/>
      </c>
      <c r="L60" s="64">
        <f t="shared" si="12"/>
      </c>
      <c r="M60" s="103"/>
      <c r="N60" s="2"/>
      <c r="O60" s="2"/>
      <c r="P60" s="2"/>
      <c r="Q60" s="2"/>
      <c r="R60" s="2"/>
      <c r="S60" s="2"/>
      <c r="T60" s="2"/>
      <c r="U60" s="2"/>
      <c r="V60" s="2"/>
    </row>
    <row r="61" spans="1:22" ht="12.75" customHeight="1">
      <c r="A61" s="154" t="s">
        <v>206</v>
      </c>
      <c r="B61" s="78" t="s">
        <v>119</v>
      </c>
      <c r="C61" s="79" t="s">
        <v>226</v>
      </c>
      <c r="D61" s="159" t="s">
        <v>144</v>
      </c>
      <c r="E61" s="90"/>
      <c r="F61" s="90"/>
      <c r="G61" s="90"/>
      <c r="H61" s="64">
        <v>0.25</v>
      </c>
      <c r="I61" s="64">
        <f t="shared" si="14"/>
      </c>
      <c r="J61" s="64">
        <f t="shared" si="11"/>
        <v>0</v>
      </c>
      <c r="K61" s="64">
        <f t="shared" si="13"/>
      </c>
      <c r="L61" s="64">
        <f t="shared" si="12"/>
      </c>
      <c r="M61" s="103"/>
      <c r="N61" s="2"/>
      <c r="O61" s="2"/>
      <c r="P61" s="2"/>
      <c r="Q61" s="2"/>
      <c r="R61" s="2"/>
      <c r="S61" s="2"/>
      <c r="T61" s="2"/>
      <c r="U61" s="2"/>
      <c r="V61" s="2"/>
    </row>
    <row r="62" spans="1:22" ht="12.75" customHeight="1">
      <c r="A62" s="154" t="s">
        <v>207</v>
      </c>
      <c r="B62" s="78" t="s">
        <v>119</v>
      </c>
      <c r="C62" s="79" t="s">
        <v>227</v>
      </c>
      <c r="D62" s="159" t="s">
        <v>145</v>
      </c>
      <c r="E62" s="90"/>
      <c r="F62" s="90"/>
      <c r="G62" s="90"/>
      <c r="H62" s="64">
        <v>0.25</v>
      </c>
      <c r="I62" s="64">
        <f t="shared" si="14"/>
      </c>
      <c r="J62" s="64">
        <f t="shared" si="11"/>
        <v>0</v>
      </c>
      <c r="K62" s="64">
        <f t="shared" si="13"/>
      </c>
      <c r="L62" s="64">
        <f t="shared" si="12"/>
      </c>
      <c r="M62" s="103"/>
      <c r="N62" s="2"/>
      <c r="O62" s="2"/>
      <c r="P62" s="2"/>
      <c r="Q62" s="2"/>
      <c r="R62" s="2"/>
      <c r="S62" s="2"/>
      <c r="T62" s="2"/>
      <c r="U62" s="2"/>
      <c r="V62" s="2"/>
    </row>
    <row r="63" spans="1:22" ht="12.75" customHeight="1">
      <c r="A63" s="154" t="s">
        <v>208</v>
      </c>
      <c r="B63" s="78" t="s">
        <v>119</v>
      </c>
      <c r="C63" s="79" t="s">
        <v>228</v>
      </c>
      <c r="D63" s="159" t="s">
        <v>146</v>
      </c>
      <c r="E63" s="90"/>
      <c r="F63" s="110"/>
      <c r="G63" s="110"/>
      <c r="H63" s="64">
        <v>0.1</v>
      </c>
      <c r="I63" s="64">
        <f t="shared" si="14"/>
      </c>
      <c r="J63" s="64">
        <f t="shared" si="11"/>
        <v>0</v>
      </c>
      <c r="K63" s="64">
        <f t="shared" si="13"/>
      </c>
      <c r="L63" s="64">
        <f t="shared" si="12"/>
      </c>
      <c r="M63" s="103"/>
      <c r="N63" s="2"/>
      <c r="O63" s="2"/>
      <c r="P63" s="2"/>
      <c r="Q63" s="2"/>
      <c r="R63" s="2"/>
      <c r="S63" s="2"/>
      <c r="T63" s="2"/>
      <c r="U63" s="2"/>
      <c r="V63" s="2"/>
    </row>
    <row r="64" spans="1:22" ht="12.75" customHeight="1">
      <c r="A64" s="154" t="s">
        <v>209</v>
      </c>
      <c r="B64" s="78" t="s">
        <v>119</v>
      </c>
      <c r="C64" s="79" t="s">
        <v>229</v>
      </c>
      <c r="D64" s="159" t="s">
        <v>117</v>
      </c>
      <c r="E64" s="90"/>
      <c r="F64" s="90"/>
      <c r="G64" s="90"/>
      <c r="H64" s="64">
        <v>0.1</v>
      </c>
      <c r="I64" s="64">
        <f t="shared" si="14"/>
      </c>
      <c r="J64" s="64">
        <f t="shared" si="11"/>
        <v>0</v>
      </c>
      <c r="K64" s="64">
        <f t="shared" si="13"/>
      </c>
      <c r="L64" s="64">
        <f t="shared" si="12"/>
      </c>
      <c r="M64" s="103"/>
      <c r="N64" s="2"/>
      <c r="O64" s="2"/>
      <c r="P64" s="2"/>
      <c r="Q64" s="2"/>
      <c r="R64" s="2"/>
      <c r="S64" s="2"/>
      <c r="T64" s="2"/>
      <c r="U64" s="2"/>
      <c r="V64" s="2"/>
    </row>
    <row r="65" spans="1:22" ht="12.75" customHeight="1">
      <c r="A65" s="154" t="s">
        <v>210</v>
      </c>
      <c r="B65" s="78" t="s">
        <v>119</v>
      </c>
      <c r="C65" s="79" t="s">
        <v>230</v>
      </c>
      <c r="D65" s="159" t="s">
        <v>118</v>
      </c>
      <c r="E65" s="90"/>
      <c r="F65" s="90"/>
      <c r="G65" s="90"/>
      <c r="H65" s="64">
        <v>0.1</v>
      </c>
      <c r="I65" s="64">
        <f t="shared" si="14"/>
      </c>
      <c r="J65" s="64">
        <f t="shared" si="11"/>
        <v>0</v>
      </c>
      <c r="K65" s="64">
        <f t="shared" si="13"/>
      </c>
      <c r="L65" s="64">
        <f t="shared" si="12"/>
      </c>
      <c r="M65" s="103"/>
      <c r="N65" s="2"/>
      <c r="O65" s="2"/>
      <c r="P65" s="2"/>
      <c r="Q65" s="2"/>
      <c r="R65" s="2"/>
      <c r="S65" s="2"/>
      <c r="T65" s="2"/>
      <c r="U65" s="2"/>
      <c r="V65" s="2"/>
    </row>
    <row r="66" spans="1:22" ht="12.75" customHeight="1">
      <c r="A66" s="154" t="s">
        <v>211</v>
      </c>
      <c r="B66" s="78" t="s">
        <v>119</v>
      </c>
      <c r="C66" s="79" t="s">
        <v>231</v>
      </c>
      <c r="D66" s="159" t="s">
        <v>147</v>
      </c>
      <c r="E66" s="90"/>
      <c r="F66" s="90"/>
      <c r="G66" s="90"/>
      <c r="H66" s="64">
        <v>0.05</v>
      </c>
      <c r="I66" s="64">
        <f t="shared" si="14"/>
      </c>
      <c r="J66" s="64">
        <f t="shared" si="11"/>
        <v>0</v>
      </c>
      <c r="K66" s="64">
        <f t="shared" si="13"/>
      </c>
      <c r="L66" s="64">
        <f t="shared" si="12"/>
      </c>
      <c r="M66" s="103"/>
      <c r="N66" s="2"/>
      <c r="O66" s="2"/>
      <c r="P66" s="2"/>
      <c r="Q66" s="2"/>
      <c r="R66" s="2"/>
      <c r="S66" s="2"/>
      <c r="T66" s="2"/>
      <c r="U66" s="2"/>
      <c r="V66" s="2"/>
    </row>
    <row r="67" spans="1:22" ht="12.75" customHeight="1">
      <c r="A67" s="154" t="s">
        <v>212</v>
      </c>
      <c r="B67" s="152" t="s">
        <v>119</v>
      </c>
      <c r="C67" s="112" t="s">
        <v>232</v>
      </c>
      <c r="D67" s="168" t="s">
        <v>148</v>
      </c>
      <c r="E67" s="90"/>
      <c r="F67" s="110"/>
      <c r="G67" s="110"/>
      <c r="H67" s="64">
        <v>0.05</v>
      </c>
      <c r="I67" s="64">
        <f t="shared" si="14"/>
      </c>
      <c r="J67" s="64">
        <f t="shared" si="11"/>
        <v>0</v>
      </c>
      <c r="K67" s="64">
        <f t="shared" si="13"/>
      </c>
      <c r="L67" s="64">
        <f t="shared" si="12"/>
      </c>
      <c r="M67" s="169"/>
      <c r="N67" s="2"/>
      <c r="O67" s="2"/>
      <c r="P67" s="2"/>
      <c r="Q67" s="2"/>
      <c r="R67" s="2"/>
      <c r="S67" s="2"/>
      <c r="T67" s="2"/>
      <c r="U67" s="2"/>
      <c r="V67" s="2"/>
    </row>
    <row r="68" spans="1:23" s="4" customFormat="1" ht="12.75">
      <c r="A68" s="138"/>
      <c r="B68" s="55"/>
      <c r="C68" s="55"/>
      <c r="D68" s="56"/>
      <c r="E68" s="96"/>
      <c r="F68" s="97"/>
      <c r="G68" s="96"/>
      <c r="H68" s="57"/>
      <c r="I68" s="57"/>
      <c r="J68" s="57"/>
      <c r="K68" s="57"/>
      <c r="L68" s="58"/>
      <c r="M68" s="105"/>
      <c r="W68" s="1"/>
    </row>
    <row r="69" spans="2:13" ht="12.75">
      <c r="B69" s="56"/>
      <c r="C69" s="56"/>
      <c r="D69" s="56"/>
      <c r="E69" s="98"/>
      <c r="F69" s="99"/>
      <c r="G69" s="99"/>
      <c r="H69" s="59"/>
      <c r="I69" s="59"/>
      <c r="J69" s="59"/>
      <c r="K69" s="59"/>
      <c r="L69" s="60"/>
      <c r="M69" s="106"/>
    </row>
    <row r="70" spans="2:13" ht="12.75">
      <c r="B70" s="56"/>
      <c r="C70" s="56"/>
      <c r="D70" s="56"/>
      <c r="E70" s="98"/>
      <c r="F70" s="99"/>
      <c r="G70" s="99"/>
      <c r="H70" s="59"/>
      <c r="I70" s="59"/>
      <c r="J70" s="59"/>
      <c r="K70" s="59"/>
      <c r="L70" s="60"/>
      <c r="M70" s="106"/>
    </row>
    <row r="71" spans="2:13" ht="12.75">
      <c r="B71" s="56"/>
      <c r="C71" s="56"/>
      <c r="D71" s="56"/>
      <c r="E71" s="98"/>
      <c r="F71" s="99"/>
      <c r="G71" s="99"/>
      <c r="H71" s="59"/>
      <c r="I71" s="59"/>
      <c r="J71" s="59"/>
      <c r="K71" s="59"/>
      <c r="L71" s="60"/>
      <c r="M71" s="106"/>
    </row>
    <row r="72" spans="2:13" ht="12.75">
      <c r="B72" s="56"/>
      <c r="C72" s="56"/>
      <c r="D72" s="56"/>
      <c r="E72" s="98"/>
      <c r="F72" s="99"/>
      <c r="G72" s="99"/>
      <c r="H72" s="59"/>
      <c r="I72" s="59"/>
      <c r="J72" s="59"/>
      <c r="K72" s="59"/>
      <c r="L72" s="60"/>
      <c r="M72" s="106"/>
    </row>
    <row r="73" spans="2:13" ht="12.75">
      <c r="B73" s="56"/>
      <c r="C73" s="56"/>
      <c r="D73" s="56"/>
      <c r="E73" s="98"/>
      <c r="F73" s="99"/>
      <c r="G73" s="99"/>
      <c r="H73" s="59"/>
      <c r="I73" s="59"/>
      <c r="J73" s="59"/>
      <c r="K73" s="59"/>
      <c r="L73" s="60"/>
      <c r="M73" s="106"/>
    </row>
    <row r="74" spans="2:13" ht="12.75">
      <c r="B74" s="56"/>
      <c r="C74" s="56"/>
      <c r="D74" s="56"/>
      <c r="E74" s="98"/>
      <c r="F74" s="99"/>
      <c r="G74" s="99"/>
      <c r="H74" s="59"/>
      <c r="I74" s="59"/>
      <c r="J74" s="59"/>
      <c r="K74" s="59"/>
      <c r="L74" s="60"/>
      <c r="M74" s="106"/>
    </row>
    <row r="75" spans="2:13" ht="12.75">
      <c r="B75" s="56"/>
      <c r="C75" s="56"/>
      <c r="D75" s="56"/>
      <c r="E75" s="98"/>
      <c r="F75" s="99"/>
      <c r="G75" s="99"/>
      <c r="H75" s="59"/>
      <c r="I75" s="59"/>
      <c r="J75" s="59"/>
      <c r="K75" s="59"/>
      <c r="L75" s="60"/>
      <c r="M75" s="106"/>
    </row>
    <row r="76" spans="2:13" ht="12.75">
      <c r="B76" s="56"/>
      <c r="C76" s="56"/>
      <c r="D76" s="56"/>
      <c r="E76" s="98"/>
      <c r="F76" s="99"/>
      <c r="G76" s="99"/>
      <c r="H76" s="59"/>
      <c r="I76" s="59"/>
      <c r="J76" s="59"/>
      <c r="K76" s="59"/>
      <c r="L76" s="60"/>
      <c r="M76" s="106"/>
    </row>
    <row r="77" spans="2:13" ht="12.75">
      <c r="B77" s="56"/>
      <c r="C77" s="56"/>
      <c r="D77" s="56"/>
      <c r="E77" s="98"/>
      <c r="F77" s="99"/>
      <c r="G77" s="99"/>
      <c r="H77" s="59"/>
      <c r="I77" s="59"/>
      <c r="J77" s="59"/>
      <c r="K77" s="59"/>
      <c r="L77" s="60"/>
      <c r="M77" s="106"/>
    </row>
    <row r="78" spans="2:13" ht="12.75">
      <c r="B78" s="56"/>
      <c r="C78" s="56"/>
      <c r="D78" s="56"/>
      <c r="E78" s="98"/>
      <c r="F78" s="99"/>
      <c r="G78" s="99"/>
      <c r="H78" s="59"/>
      <c r="I78" s="59"/>
      <c r="J78" s="59"/>
      <c r="K78" s="59"/>
      <c r="L78" s="60"/>
      <c r="M78" s="106"/>
    </row>
    <row r="79" spans="2:13" ht="12.75">
      <c r="B79" s="56"/>
      <c r="C79" s="56"/>
      <c r="D79" s="56"/>
      <c r="E79" s="98"/>
      <c r="F79" s="99"/>
      <c r="G79" s="99"/>
      <c r="H79" s="59"/>
      <c r="I79" s="59"/>
      <c r="J79" s="59"/>
      <c r="K79" s="59"/>
      <c r="L79" s="60"/>
      <c r="M79" s="106"/>
    </row>
    <row r="80" spans="2:13" ht="12.75">
      <c r="B80" s="56"/>
      <c r="C80" s="56"/>
      <c r="D80" s="56"/>
      <c r="E80" s="98"/>
      <c r="F80" s="99"/>
      <c r="G80" s="99"/>
      <c r="H80" s="59"/>
      <c r="I80" s="59"/>
      <c r="J80" s="59"/>
      <c r="K80" s="59"/>
      <c r="L80" s="60"/>
      <c r="M80" s="106"/>
    </row>
    <row r="81" spans="2:13" ht="12.75">
      <c r="B81" s="56"/>
      <c r="C81" s="56"/>
      <c r="D81" s="56"/>
      <c r="E81" s="98"/>
      <c r="F81" s="99"/>
      <c r="G81" s="99"/>
      <c r="H81" s="59"/>
      <c r="I81" s="59"/>
      <c r="J81" s="59"/>
      <c r="K81" s="59"/>
      <c r="L81" s="60"/>
      <c r="M81" s="106"/>
    </row>
    <row r="82" spans="2:13" ht="12.75">
      <c r="B82" s="56"/>
      <c r="C82" s="56"/>
      <c r="D82" s="56"/>
      <c r="E82" s="98"/>
      <c r="F82" s="99"/>
      <c r="G82" s="99"/>
      <c r="H82" s="59"/>
      <c r="I82" s="59"/>
      <c r="J82" s="59"/>
      <c r="K82" s="59"/>
      <c r="L82" s="60"/>
      <c r="M82" s="106"/>
    </row>
    <row r="83" spans="2:13" ht="12.75">
      <c r="B83" s="56"/>
      <c r="C83" s="56"/>
      <c r="D83" s="56"/>
      <c r="E83" s="98"/>
      <c r="F83" s="99"/>
      <c r="G83" s="99"/>
      <c r="H83" s="59"/>
      <c r="I83" s="59"/>
      <c r="J83" s="59"/>
      <c r="K83" s="59"/>
      <c r="L83" s="60"/>
      <c r="M83" s="106"/>
    </row>
    <row r="84" spans="2:13" ht="12.75">
      <c r="B84" s="56"/>
      <c r="C84" s="56"/>
      <c r="D84" s="56"/>
      <c r="E84" s="98"/>
      <c r="F84" s="99"/>
      <c r="G84" s="99"/>
      <c r="H84" s="59"/>
      <c r="I84" s="59"/>
      <c r="J84" s="59"/>
      <c r="K84" s="59"/>
      <c r="L84" s="60"/>
      <c r="M84" s="106"/>
    </row>
    <row r="85" spans="2:13" ht="12.75">
      <c r="B85" s="56"/>
      <c r="C85" s="56"/>
      <c r="D85" s="56"/>
      <c r="E85" s="98"/>
      <c r="F85" s="99"/>
      <c r="G85" s="99"/>
      <c r="H85" s="59"/>
      <c r="I85" s="59"/>
      <c r="J85" s="59"/>
      <c r="K85" s="59"/>
      <c r="L85" s="60"/>
      <c r="M85" s="106"/>
    </row>
    <row r="86" spans="2:13" ht="12.75">
      <c r="B86" s="56"/>
      <c r="C86" s="56"/>
      <c r="D86" s="56"/>
      <c r="E86" s="98"/>
      <c r="F86" s="99"/>
      <c r="G86" s="99"/>
      <c r="H86" s="59"/>
      <c r="I86" s="59"/>
      <c r="J86" s="59"/>
      <c r="K86" s="59"/>
      <c r="L86" s="60"/>
      <c r="M86" s="106"/>
    </row>
    <row r="87" spans="2:13" ht="12.75">
      <c r="B87" s="56"/>
      <c r="C87" s="56"/>
      <c r="D87" s="56"/>
      <c r="E87" s="98"/>
      <c r="F87" s="99"/>
      <c r="G87" s="99"/>
      <c r="H87" s="59"/>
      <c r="I87" s="59"/>
      <c r="J87" s="59"/>
      <c r="K87" s="59"/>
      <c r="L87" s="60"/>
      <c r="M87" s="106"/>
    </row>
    <row r="88" spans="2:13" ht="12.75">
      <c r="B88" s="56"/>
      <c r="C88" s="56"/>
      <c r="D88" s="56"/>
      <c r="E88" s="98"/>
      <c r="F88" s="99"/>
      <c r="G88" s="99"/>
      <c r="H88" s="59"/>
      <c r="I88" s="59"/>
      <c r="J88" s="59"/>
      <c r="K88" s="59"/>
      <c r="L88" s="60"/>
      <c r="M88" s="106"/>
    </row>
    <row r="89" spans="2:13" ht="12.75">
      <c r="B89" s="56"/>
      <c r="C89" s="56"/>
      <c r="D89" s="56"/>
      <c r="E89" s="98"/>
      <c r="F89" s="99"/>
      <c r="G89" s="99"/>
      <c r="H89" s="59"/>
      <c r="I89" s="59"/>
      <c r="J89" s="59"/>
      <c r="K89" s="59"/>
      <c r="L89" s="60"/>
      <c r="M89" s="106"/>
    </row>
    <row r="90" spans="2:13" ht="12.75">
      <c r="B90" s="56"/>
      <c r="C90" s="56"/>
      <c r="D90" s="56"/>
      <c r="E90" s="98"/>
      <c r="F90" s="99"/>
      <c r="G90" s="99"/>
      <c r="H90" s="59"/>
      <c r="I90" s="59"/>
      <c r="J90" s="59"/>
      <c r="K90" s="59"/>
      <c r="L90" s="60"/>
      <c r="M90" s="106"/>
    </row>
    <row r="91" spans="2:13" ht="12.75">
      <c r="B91" s="56"/>
      <c r="C91" s="56"/>
      <c r="D91" s="56"/>
      <c r="E91" s="98"/>
      <c r="F91" s="99"/>
      <c r="G91" s="99"/>
      <c r="H91" s="59"/>
      <c r="I91" s="59"/>
      <c r="J91" s="59"/>
      <c r="K91" s="59"/>
      <c r="L91" s="60"/>
      <c r="M91" s="106"/>
    </row>
    <row r="92" spans="2:13" ht="12.75">
      <c r="B92" s="56"/>
      <c r="C92" s="56"/>
      <c r="D92" s="56"/>
      <c r="E92" s="98"/>
      <c r="F92" s="99"/>
      <c r="G92" s="99"/>
      <c r="H92" s="59"/>
      <c r="I92" s="59"/>
      <c r="J92" s="59"/>
      <c r="K92" s="59"/>
      <c r="L92" s="60"/>
      <c r="M92" s="106"/>
    </row>
    <row r="93" spans="2:13" ht="12.75">
      <c r="B93" s="56"/>
      <c r="C93" s="56"/>
      <c r="D93" s="56"/>
      <c r="E93" s="98"/>
      <c r="F93" s="99"/>
      <c r="G93" s="99"/>
      <c r="H93" s="59"/>
      <c r="I93" s="59"/>
      <c r="J93" s="59"/>
      <c r="K93" s="59"/>
      <c r="L93" s="60"/>
      <c r="M93" s="106"/>
    </row>
    <row r="94" spans="2:13" ht="12.75">
      <c r="B94" s="56"/>
      <c r="C94" s="56"/>
      <c r="D94" s="56"/>
      <c r="E94" s="98"/>
      <c r="F94" s="99"/>
      <c r="G94" s="99"/>
      <c r="H94" s="59"/>
      <c r="I94" s="59"/>
      <c r="J94" s="59"/>
      <c r="K94" s="59"/>
      <c r="L94" s="60"/>
      <c r="M94" s="106"/>
    </row>
    <row r="95" spans="2:13" ht="12.75">
      <c r="B95" s="56"/>
      <c r="C95" s="56"/>
      <c r="D95" s="56"/>
      <c r="E95" s="98"/>
      <c r="F95" s="99"/>
      <c r="G95" s="99"/>
      <c r="H95" s="59"/>
      <c r="I95" s="59"/>
      <c r="J95" s="59"/>
      <c r="K95" s="59"/>
      <c r="L95" s="60"/>
      <c r="M95" s="106"/>
    </row>
    <row r="96" spans="2:13" ht="12.75">
      <c r="B96" s="56"/>
      <c r="C96" s="56"/>
      <c r="D96" s="56"/>
      <c r="E96" s="98"/>
      <c r="F96" s="99"/>
      <c r="G96" s="99"/>
      <c r="H96" s="59"/>
      <c r="I96" s="59"/>
      <c r="J96" s="59"/>
      <c r="K96" s="59"/>
      <c r="L96" s="60"/>
      <c r="M96" s="106"/>
    </row>
    <row r="97" spans="2:13" ht="12.75">
      <c r="B97" s="56"/>
      <c r="C97" s="56"/>
      <c r="D97" s="56"/>
      <c r="E97" s="98"/>
      <c r="F97" s="99"/>
      <c r="G97" s="99"/>
      <c r="H97" s="59"/>
      <c r="I97" s="59"/>
      <c r="J97" s="59"/>
      <c r="K97" s="59"/>
      <c r="L97" s="60"/>
      <c r="M97" s="106"/>
    </row>
    <row r="98" spans="2:13" ht="12.75">
      <c r="B98" s="56"/>
      <c r="C98" s="56"/>
      <c r="D98" s="56"/>
      <c r="E98" s="98"/>
      <c r="F98" s="99"/>
      <c r="G98" s="99"/>
      <c r="H98" s="59"/>
      <c r="I98" s="59"/>
      <c r="J98" s="59"/>
      <c r="K98" s="59"/>
      <c r="L98" s="60"/>
      <c r="M98" s="106"/>
    </row>
    <row r="99" spans="2:13" ht="12.75">
      <c r="B99" s="56"/>
      <c r="C99" s="56"/>
      <c r="D99" s="56"/>
      <c r="E99" s="98"/>
      <c r="F99" s="99"/>
      <c r="G99" s="99"/>
      <c r="H99" s="59"/>
      <c r="I99" s="59"/>
      <c r="J99" s="59"/>
      <c r="K99" s="59"/>
      <c r="L99" s="60"/>
      <c r="M99" s="106"/>
    </row>
    <row r="100" spans="2:13" ht="12.75">
      <c r="B100" s="56"/>
      <c r="C100" s="56"/>
      <c r="D100" s="56"/>
      <c r="E100" s="98"/>
      <c r="F100" s="99"/>
      <c r="G100" s="99"/>
      <c r="H100" s="59"/>
      <c r="I100" s="59"/>
      <c r="J100" s="59"/>
      <c r="K100" s="59"/>
      <c r="L100" s="60"/>
      <c r="M100" s="106"/>
    </row>
    <row r="101" spans="2:13" ht="12.75">
      <c r="B101" s="56"/>
      <c r="C101" s="56"/>
      <c r="D101" s="56"/>
      <c r="E101" s="98"/>
      <c r="F101" s="99"/>
      <c r="G101" s="99"/>
      <c r="H101" s="59"/>
      <c r="I101" s="59"/>
      <c r="J101" s="59"/>
      <c r="K101" s="59"/>
      <c r="L101" s="60"/>
      <c r="M101" s="106"/>
    </row>
    <row r="102" spans="2:13" ht="12.75">
      <c r="B102" s="56"/>
      <c r="C102" s="56"/>
      <c r="D102" s="56"/>
      <c r="E102" s="98"/>
      <c r="F102" s="99"/>
      <c r="G102" s="99"/>
      <c r="H102" s="59"/>
      <c r="I102" s="59"/>
      <c r="J102" s="59"/>
      <c r="K102" s="59"/>
      <c r="L102" s="60"/>
      <c r="M102" s="106"/>
    </row>
    <row r="103" spans="2:13" ht="12.75">
      <c r="B103" s="56"/>
      <c r="C103" s="56"/>
      <c r="D103" s="56"/>
      <c r="E103" s="98"/>
      <c r="F103" s="99"/>
      <c r="G103" s="99"/>
      <c r="H103" s="59"/>
      <c r="I103" s="59"/>
      <c r="J103" s="59"/>
      <c r="K103" s="59"/>
      <c r="L103" s="60"/>
      <c r="M103" s="106"/>
    </row>
    <row r="104" spans="2:13" ht="12.75">
      <c r="B104" s="56"/>
      <c r="C104" s="56"/>
      <c r="D104" s="56"/>
      <c r="E104" s="98"/>
      <c r="F104" s="99"/>
      <c r="G104" s="99"/>
      <c r="H104" s="59"/>
      <c r="I104" s="59"/>
      <c r="J104" s="59"/>
      <c r="K104" s="59"/>
      <c r="L104" s="60"/>
      <c r="M104" s="106"/>
    </row>
    <row r="105" spans="2:13" ht="12.75">
      <c r="B105" s="56"/>
      <c r="C105" s="56"/>
      <c r="D105" s="56"/>
      <c r="E105" s="98"/>
      <c r="F105" s="99"/>
      <c r="G105" s="99"/>
      <c r="H105" s="59"/>
      <c r="I105" s="59"/>
      <c r="J105" s="59"/>
      <c r="K105" s="59"/>
      <c r="L105" s="60"/>
      <c r="M105" s="106"/>
    </row>
    <row r="106" spans="2:13" ht="12.75">
      <c r="B106" s="56"/>
      <c r="C106" s="56"/>
      <c r="D106" s="56"/>
      <c r="E106" s="98"/>
      <c r="F106" s="99"/>
      <c r="G106" s="99"/>
      <c r="H106" s="59"/>
      <c r="I106" s="59"/>
      <c r="J106" s="59"/>
      <c r="K106" s="59"/>
      <c r="L106" s="60"/>
      <c r="M106" s="106"/>
    </row>
    <row r="107" spans="2:13" ht="12.75">
      <c r="B107" s="56"/>
      <c r="C107" s="56"/>
      <c r="D107" s="56"/>
      <c r="E107" s="98"/>
      <c r="F107" s="99"/>
      <c r="G107" s="99"/>
      <c r="H107" s="59"/>
      <c r="I107" s="59"/>
      <c r="J107" s="59"/>
      <c r="K107" s="59"/>
      <c r="L107" s="60"/>
      <c r="M107" s="106"/>
    </row>
    <row r="108" spans="2:13" ht="12.75">
      <c r="B108" s="56"/>
      <c r="C108" s="56"/>
      <c r="D108" s="56"/>
      <c r="E108" s="98"/>
      <c r="F108" s="99"/>
      <c r="G108" s="99"/>
      <c r="H108" s="59"/>
      <c r="I108" s="59"/>
      <c r="J108" s="59"/>
      <c r="K108" s="59"/>
      <c r="L108" s="60"/>
      <c r="M108" s="106"/>
    </row>
    <row r="109" spans="2:13" ht="12.75">
      <c r="B109" s="56"/>
      <c r="C109" s="56"/>
      <c r="D109" s="56"/>
      <c r="E109" s="98"/>
      <c r="F109" s="99"/>
      <c r="G109" s="99"/>
      <c r="H109" s="59"/>
      <c r="I109" s="59"/>
      <c r="J109" s="59"/>
      <c r="K109" s="59"/>
      <c r="L109" s="60"/>
      <c r="M109" s="106"/>
    </row>
    <row r="110" spans="2:13" ht="12.75">
      <c r="B110" s="56"/>
      <c r="C110" s="56"/>
      <c r="D110" s="56"/>
      <c r="E110" s="98"/>
      <c r="F110" s="99"/>
      <c r="G110" s="99"/>
      <c r="H110" s="59"/>
      <c r="I110" s="59"/>
      <c r="J110" s="59"/>
      <c r="K110" s="59"/>
      <c r="L110" s="60"/>
      <c r="M110" s="106"/>
    </row>
    <row r="111" spans="2:13" ht="12.75">
      <c r="B111" s="56"/>
      <c r="C111" s="56"/>
      <c r="D111" s="56"/>
      <c r="E111" s="98"/>
      <c r="F111" s="99"/>
      <c r="G111" s="99"/>
      <c r="H111" s="59"/>
      <c r="I111" s="59"/>
      <c r="J111" s="59"/>
      <c r="K111" s="59"/>
      <c r="L111" s="60"/>
      <c r="M111" s="106"/>
    </row>
    <row r="112" spans="2:13" ht="12.75">
      <c r="B112" s="56"/>
      <c r="C112" s="56"/>
      <c r="D112" s="56"/>
      <c r="E112" s="98"/>
      <c r="F112" s="99"/>
      <c r="G112" s="99"/>
      <c r="H112" s="59"/>
      <c r="I112" s="59"/>
      <c r="J112" s="59"/>
      <c r="K112" s="59"/>
      <c r="L112" s="60"/>
      <c r="M112" s="106"/>
    </row>
    <row r="113" spans="2:13" ht="12.75">
      <c r="B113" s="56"/>
      <c r="C113" s="56"/>
      <c r="D113" s="56"/>
      <c r="E113" s="98"/>
      <c r="F113" s="99"/>
      <c r="G113" s="99"/>
      <c r="H113" s="59"/>
      <c r="I113" s="59"/>
      <c r="J113" s="59"/>
      <c r="K113" s="59"/>
      <c r="L113" s="60"/>
      <c r="M113" s="106"/>
    </row>
    <row r="114" spans="2:13" ht="12.75">
      <c r="B114" s="56"/>
      <c r="C114" s="56"/>
      <c r="D114" s="56"/>
      <c r="E114" s="98"/>
      <c r="F114" s="99"/>
      <c r="G114" s="99"/>
      <c r="H114" s="59"/>
      <c r="I114" s="59"/>
      <c r="J114" s="59"/>
      <c r="K114" s="59"/>
      <c r="L114" s="60"/>
      <c r="M114" s="106"/>
    </row>
  </sheetData>
  <sheetProtection sheet="1"/>
  <protectedRanges>
    <protectedRange sqref="M1:M2" name="Invoer titel"/>
    <protectedRange sqref="M5:M67" name="Invoer2"/>
    <protectedRange sqref="E5:G67" name="Invoer1"/>
  </protectedRanges>
  <mergeCells count="1">
    <mergeCell ref="B1:D1"/>
  </mergeCells>
  <conditionalFormatting sqref="E5:G117">
    <cfRule type="expression" priority="2" dxfId="10" stopIfTrue="1">
      <formula>IF($E5&lt;&gt;"",IF($F5&lt;&gt;"",1,IF($G5&lt;&gt;"",1,0)),IF($F5&lt;&gt;"",IF($G5&lt;&gt;"",1,0),0))</formula>
    </cfRule>
  </conditionalFormatting>
  <printOptions/>
  <pageMargins left="0.47" right="0.33" top="0.55" bottom="0.48" header="0.26" footer="0.16"/>
  <pageSetup fitToHeight="2" fitToWidth="1" horizontalDpi="600" verticalDpi="600" orientation="landscape" paperSize="8" scale="71" r:id="rId1"/>
  <headerFooter alignWithMargins="0">
    <oddHeader>&amp;C&amp;A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zoomScale="125" zoomScaleNormal="125" zoomScalePageLayoutView="0" workbookViewId="0" topLeftCell="A1">
      <selection activeCell="A1" sqref="A1"/>
    </sheetView>
  </sheetViews>
  <sheetFormatPr defaultColWidth="9.140625" defaultRowHeight="12.75"/>
  <cols>
    <col min="1" max="1" width="5.7109375" style="12" bestFit="1" customWidth="1"/>
    <col min="2" max="2" width="34.421875" style="1" bestFit="1" customWidth="1"/>
    <col min="3" max="4" width="12.7109375" style="1" customWidth="1"/>
    <col min="5" max="5" width="10.8515625" style="1" customWidth="1"/>
    <col min="6" max="6" width="10.421875" style="11" customWidth="1"/>
    <col min="7" max="7" width="11.421875" style="1" customWidth="1"/>
    <col min="8" max="8" width="9.421875" style="1" customWidth="1"/>
    <col min="9" max="9" width="8.7109375" style="1" customWidth="1"/>
    <col min="10" max="10" width="11.7109375" style="1" customWidth="1"/>
    <col min="11" max="11" width="17.28125" style="11" bestFit="1" customWidth="1"/>
    <col min="12" max="12" width="18.57421875" style="0" customWidth="1"/>
  </cols>
  <sheetData>
    <row r="1" spans="1:11" s="5" customFormat="1" ht="18">
      <c r="A1" s="27"/>
      <c r="B1" s="172" t="s">
        <v>234</v>
      </c>
      <c r="C1" s="172"/>
      <c r="D1" s="172"/>
      <c r="E1" s="172"/>
      <c r="F1" s="27" t="s">
        <v>50</v>
      </c>
      <c r="G1" s="29"/>
      <c r="H1" s="30"/>
      <c r="I1" s="31"/>
      <c r="J1" s="17"/>
      <c r="K1" s="32"/>
    </row>
    <row r="2" spans="1:11" s="5" customFormat="1" ht="18">
      <c r="A2" s="27"/>
      <c r="B2" s="140" t="str">
        <f>'Stevedores Inspection checklist'!B2</f>
        <v>Name of company:</v>
      </c>
      <c r="C2" s="140">
        <f>'Stevedores Inspection checklist'!D2</f>
        <v>0</v>
      </c>
      <c r="D2" s="28"/>
      <c r="E2" s="28"/>
      <c r="F2" s="27" t="s">
        <v>50</v>
      </c>
      <c r="G2" s="29"/>
      <c r="H2" s="30"/>
      <c r="I2" s="31"/>
      <c r="J2" s="17"/>
      <c r="K2" s="32"/>
    </row>
    <row r="3" spans="1:11" ht="15.75">
      <c r="A3" s="32"/>
      <c r="B3" s="141" t="s">
        <v>125</v>
      </c>
      <c r="C3" s="151">
        <f>IF('Stevedores Inspection checklist'!M1="","",'Stevedores Inspection checklist'!M1)</f>
      </c>
      <c r="D3" s="25"/>
      <c r="E3" s="33"/>
      <c r="F3" s="48"/>
      <c r="G3" s="25"/>
      <c r="H3" s="25"/>
      <c r="I3" s="25"/>
      <c r="J3" s="25"/>
      <c r="K3" s="34"/>
    </row>
    <row r="4" spans="1:11" ht="13.5" thickBot="1">
      <c r="A4" s="32"/>
      <c r="B4" s="35"/>
      <c r="C4" s="35"/>
      <c r="D4" s="35"/>
      <c r="E4" s="35"/>
      <c r="F4" s="27"/>
      <c r="G4" s="35"/>
      <c r="H4" s="35"/>
      <c r="I4" s="35"/>
      <c r="J4" s="35"/>
      <c r="K4" s="27"/>
    </row>
    <row r="5" spans="1:12" s="6" customFormat="1" ht="20.25" customHeight="1">
      <c r="A5" s="142" t="s">
        <v>126</v>
      </c>
      <c r="B5" s="36" t="s">
        <v>51</v>
      </c>
      <c r="C5" s="37" t="s">
        <v>61</v>
      </c>
      <c r="D5" s="130" t="s">
        <v>120</v>
      </c>
      <c r="E5" s="38" t="s">
        <v>1</v>
      </c>
      <c r="F5" s="38" t="s">
        <v>68</v>
      </c>
      <c r="G5" s="39" t="s">
        <v>69</v>
      </c>
      <c r="H5" s="39" t="s">
        <v>70</v>
      </c>
      <c r="I5" s="40" t="s">
        <v>58</v>
      </c>
      <c r="J5" s="41" t="s">
        <v>62</v>
      </c>
      <c r="K5" s="119"/>
      <c r="L5" s="122"/>
    </row>
    <row r="6" spans="1:12" ht="12.75">
      <c r="A6" s="133">
        <v>7.1</v>
      </c>
      <c r="B6" s="107" t="s">
        <v>87</v>
      </c>
      <c r="C6" s="67">
        <v>0.15</v>
      </c>
      <c r="D6" s="131">
        <f aca="true" t="shared" si="0" ref="D6:D11">C6+($C$12/(COUNTA($B$6:$B$12)-1))</f>
        <v>0.175</v>
      </c>
      <c r="E6" s="68">
        <f>COUNTA('Stevedores Inspection checklist'!D5:D11)</f>
        <v>7</v>
      </c>
      <c r="F6" s="50">
        <f>COUNTA('Stevedores Inspection checklist'!E$5:$F$11)</f>
        <v>0</v>
      </c>
      <c r="G6" s="50">
        <f>COUNTA('Stevedores Inspection checklist'!F$5:$F$11)</f>
        <v>0</v>
      </c>
      <c r="H6" s="53">
        <f>IF(COUNTA('Stevedores Inspection checklist'!G5:G11)=ROWS('Stevedores Inspection checklist'!G5:G11),1,SUM('Stevedores Inspection checklist'!L$5:L$11))</f>
        <v>0</v>
      </c>
      <c r="I6" s="115">
        <f>IF(H6=0,"",IF('Stevedores Inspection checklist'!$F$56&lt;&gt;"",D6*H6,C6*H6))</f>
      </c>
      <c r="J6" s="116">
        <f>H6</f>
        <v>0</v>
      </c>
      <c r="K6" s="120" t="str">
        <f>IF(COUNTA('Stevedores Inspection checklist'!E5:G11)=ROWS('Stevedores Inspection checklist'!E5:G11),IF(J6&gt;=0.6,"Passed","Failed"),"Not completed")</f>
        <v>Not completed</v>
      </c>
      <c r="L6" s="123"/>
    </row>
    <row r="7" spans="1:12" ht="12.75">
      <c r="A7" s="134">
        <v>7.2</v>
      </c>
      <c r="B7" s="66" t="s">
        <v>107</v>
      </c>
      <c r="C7" s="47">
        <v>0.15</v>
      </c>
      <c r="D7" s="132">
        <f t="shared" si="0"/>
        <v>0.175</v>
      </c>
      <c r="E7" s="44">
        <f>COUNTA('Stevedores Inspection checklist'!D12:D23)</f>
        <v>12</v>
      </c>
      <c r="F7" s="49">
        <f>COUNTA('Stevedores Inspection checklist'!E$12:$F$23)</f>
        <v>0</v>
      </c>
      <c r="G7" s="49">
        <f>COUNTA('Stevedores Inspection checklist'!F$12:$F$23)</f>
        <v>0</v>
      </c>
      <c r="H7" s="52">
        <f>IF(COUNTA('Stevedores Inspection checklist'!G12:G23)=ROWS('Stevedores Inspection checklist'!G12:G23),1,SUM('Stevedores Inspection checklist'!L$12:L$23))</f>
        <v>0</v>
      </c>
      <c r="I7" s="77">
        <f>IF(H7=0,"",IF('Stevedores Inspection checklist'!$F$56&lt;&gt;"",D7*H7,C7*H7))</f>
      </c>
      <c r="J7" s="113">
        <f>H7</f>
        <v>0</v>
      </c>
      <c r="K7" s="118" t="str">
        <f>IF(COUNTA('Stevedores Inspection checklist'!E12:G23)=ROWS('Stevedores Inspection checklist'!E12:G23),IF(J7&gt;=0.6,"Passed","Failed"),"Not completed")</f>
        <v>Not completed</v>
      </c>
      <c r="L7" s="123"/>
    </row>
    <row r="8" spans="1:12" ht="12.75">
      <c r="A8" s="133">
        <v>7.3</v>
      </c>
      <c r="B8" s="108" t="s">
        <v>136</v>
      </c>
      <c r="C8" s="67">
        <v>0.15</v>
      </c>
      <c r="D8" s="131">
        <f t="shared" si="0"/>
        <v>0.175</v>
      </c>
      <c r="E8" s="68">
        <f>COUNTA('Stevedores Inspection checklist'!D24:D36)</f>
        <v>13</v>
      </c>
      <c r="F8" s="50">
        <f>COUNTA('Stevedores Inspection checklist'!E$24:$F$36)</f>
        <v>0</v>
      </c>
      <c r="G8" s="50">
        <f>COUNTA('Stevedores Inspection checklist'!F$24:$F$36)</f>
        <v>0</v>
      </c>
      <c r="H8" s="53">
        <f>IF(COUNTA('Stevedores Inspection checklist'!G24:G36)=ROWS('Stevedores Inspection checklist'!G24:G36),1,SUM('Stevedores Inspection checklist'!L$24:L$36))</f>
        <v>0</v>
      </c>
      <c r="I8" s="115">
        <f>IF(H8=0,"",IF('Stevedores Inspection checklist'!$F$56&lt;&gt;"",D8*H8,C8*H8))</f>
      </c>
      <c r="J8" s="113">
        <f>H8</f>
        <v>0</v>
      </c>
      <c r="K8" s="120" t="str">
        <f>IF(COUNTA('Stevedores Inspection checklist'!E24:G36)=ROWS('Stevedores Inspection checklist'!E24:G36),IF(J8&gt;=0.6,"Passed","Failed"),"Not completed")</f>
        <v>Not completed</v>
      </c>
      <c r="L8" s="123"/>
    </row>
    <row r="9" spans="1:12" ht="12.75">
      <c r="A9" s="133">
        <v>7.4</v>
      </c>
      <c r="B9" s="69" t="s">
        <v>41</v>
      </c>
      <c r="C9" s="67">
        <v>0.125</v>
      </c>
      <c r="D9" s="131">
        <f t="shared" si="0"/>
        <v>0.15</v>
      </c>
      <c r="E9" s="68">
        <f>COUNTA('Stevedores Inspection checklist'!D37:D43)</f>
        <v>7</v>
      </c>
      <c r="F9" s="50">
        <f>COUNTA('Stevedores Inspection checklist'!E$37:$F$43)</f>
        <v>0</v>
      </c>
      <c r="G9" s="50">
        <f>COUNTA('Stevedores Inspection checklist'!F$37:$F$43)</f>
        <v>0</v>
      </c>
      <c r="H9" s="53">
        <f>IF(COUNTA('Stevedores Inspection checklist'!G37:G43)=ROWS('Stevedores Inspection checklist'!G37:G43),1,SUM('Stevedores Inspection checklist'!L$37:L$43))</f>
        <v>0</v>
      </c>
      <c r="I9" s="115">
        <f>IF(H9=0,"",IF('Stevedores Inspection checklist'!$F$56&lt;&gt;"",D9*H9,C9*H9))</f>
      </c>
      <c r="J9" s="117"/>
      <c r="K9" s="120" t="str">
        <f>IF(COUNTA('Stevedores Inspection checklist'!E37:G43)=ROWS('Stevedores Inspection checklist'!E37:G43),"","Not completed")</f>
        <v>Not completed</v>
      </c>
      <c r="L9" s="123"/>
    </row>
    <row r="10" spans="1:12" ht="12.75" customHeight="1">
      <c r="A10" s="133">
        <v>7.5</v>
      </c>
      <c r="B10" s="69" t="s">
        <v>213</v>
      </c>
      <c r="C10" s="67">
        <v>0.125</v>
      </c>
      <c r="D10" s="131">
        <f t="shared" si="0"/>
        <v>0.15</v>
      </c>
      <c r="E10" s="68">
        <f>COUNTA('Stevedores Inspection checklist'!D44:D49)</f>
        <v>6</v>
      </c>
      <c r="F10" s="50">
        <f>COUNTA('Stevedores Inspection checklist'!E$44:$F$49)</f>
        <v>0</v>
      </c>
      <c r="G10" s="50">
        <f>COUNTA('Stevedores Inspection checklist'!F$44:$F$49)</f>
        <v>0</v>
      </c>
      <c r="H10" s="53">
        <f>IF(COUNTA('Stevedores Inspection checklist'!G44:G49)=ROWS('Stevedores Inspection checklist'!G44:G49),1,SUM('Stevedores Inspection checklist'!L$44:L$49))</f>
        <v>0</v>
      </c>
      <c r="I10" s="115">
        <f>IF(H10=0,"",IF('Stevedores Inspection checklist'!$F$56&lt;&gt;"",D10*H10,C10*H10))</f>
      </c>
      <c r="J10" s="117"/>
      <c r="K10" s="120" t="str">
        <f>IF(COUNTA('Stevedores Inspection checklist'!E44:G49)=ROWS('Stevedores Inspection checklist'!E44:G49),"","Not completed")</f>
        <v>Not completed</v>
      </c>
      <c r="L10" s="123"/>
    </row>
    <row r="11" spans="1:12" ht="12.75" customHeight="1">
      <c r="A11" s="134">
        <v>7.6</v>
      </c>
      <c r="B11" s="66" t="s">
        <v>49</v>
      </c>
      <c r="C11" s="47">
        <v>0.15</v>
      </c>
      <c r="D11" s="132">
        <f t="shared" si="0"/>
        <v>0.175</v>
      </c>
      <c r="E11" s="44">
        <f>COUNTA('Stevedores Inspection checklist'!D50:D55)</f>
        <v>6</v>
      </c>
      <c r="F11" s="49">
        <f>COUNTA('Stevedores Inspection checklist'!E$50:$F$55)</f>
        <v>0</v>
      </c>
      <c r="G11" s="49">
        <f>COUNTA('Stevedores Inspection checklist'!E$50:$F$55)</f>
        <v>0</v>
      </c>
      <c r="H11" s="52">
        <f>IF(COUNTA('Stevedores Inspection checklist'!G50:G55)=ROWS('Stevedores Inspection checklist'!G50:G55),1,SUM('Stevedores Inspection checklist'!L$50:L$55))</f>
        <v>0</v>
      </c>
      <c r="I11" s="77">
        <f>IF(H11=0,"",IF('Stevedores Inspection checklist'!$F$56&lt;&gt;"",D11*H11,C11*H11))</f>
      </c>
      <c r="J11" s="113">
        <f>H11</f>
        <v>0</v>
      </c>
      <c r="K11" s="118" t="str">
        <f>IF(COUNTA('Stevedores Inspection checklist'!E50:G55)=ROWS('Stevedores Inspection checklist'!E50:G55),IF(J11&gt;=0.6,"Passed","Failed"),"Not completed")</f>
        <v>Not completed</v>
      </c>
      <c r="L11" s="173">
        <f>IF('Stevedores Inspection checklist'!F56&lt;&gt;"","APPROVED WITHOUT CONTAINERS","")</f>
      </c>
    </row>
    <row r="12" spans="1:12" ht="12.75">
      <c r="A12" s="143">
        <v>7.7</v>
      </c>
      <c r="B12" s="108" t="s">
        <v>119</v>
      </c>
      <c r="C12" s="67">
        <v>0.15</v>
      </c>
      <c r="D12" s="67">
        <v>0</v>
      </c>
      <c r="E12" s="114">
        <f>COUNTA('Stevedores Inspection checklist'!D56:D67)</f>
        <v>12</v>
      </c>
      <c r="F12" s="50">
        <f>COUNTA('Stevedores Inspection checklist'!E$56:$F$67)</f>
        <v>0</v>
      </c>
      <c r="G12" s="50">
        <f>COUNTA('Stevedores Inspection checklist'!E$57:$F$67)</f>
        <v>0</v>
      </c>
      <c r="H12" s="53">
        <f>IF('Stevedores Inspection checklist'!F56&lt;&gt;"",0,IF(COUNTA('Stevedores Inspection checklist'!G56:G67)=ROWS('Stevedores Inspection checklist'!G56:G67),1,SUM('Stevedores Inspection checklist'!L$56:L$67)))</f>
        <v>0</v>
      </c>
      <c r="I12" s="115">
        <f>IF(H12=0,"",IF('Stevedores Inspection checklist'!$F$56&lt;&gt;"",D12*H12,C12*H12))</f>
      </c>
      <c r="J12" s="113">
        <f>IF('Stevedores Inspection checklist'!F56&lt;&gt;"","",H12)</f>
        <v>0</v>
      </c>
      <c r="K12" s="120" t="str">
        <f>IF('Stevedores Inspection checklist'!F56&lt;&gt;"","Passed",IF(COUNTA('Stevedores Inspection checklist'!E56:G67)=ROWS('Stevedores Inspection checklist'!E56:G67),IF(J12&gt;=0.6,"Passed","Failed"),"Not completed"))</f>
        <v>Not completed</v>
      </c>
      <c r="L12" s="174"/>
    </row>
    <row r="13" spans="1:12" ht="13.5" thickBot="1">
      <c r="A13" s="144"/>
      <c r="B13" s="81" t="s">
        <v>59</v>
      </c>
      <c r="C13" s="70">
        <f>SUM(C6:C12)</f>
        <v>1</v>
      </c>
      <c r="D13" s="70">
        <f>SUM(D6:D12)</f>
        <v>1</v>
      </c>
      <c r="E13" s="71">
        <f>SUM(E6:E12)</f>
        <v>63</v>
      </c>
      <c r="F13" s="71">
        <f>SUM(F6:F12)</f>
        <v>0</v>
      </c>
      <c r="G13" s="71">
        <f>SUM(G6:G12)</f>
        <v>0</v>
      </c>
      <c r="H13" s="72"/>
      <c r="I13" s="65">
        <f>IF(F13=0,0,SUM(I3:I12))</f>
        <v>0</v>
      </c>
      <c r="J13" s="80"/>
      <c r="K13" s="121">
        <f>IF(COUNTA('Stevedores Inspection checklist'!E5:G67)=ROWS('Stevedores Inspection checklist'!E5:G67),IF(I13&gt;=0.7,"Passed","Failed"),"")</f>
      </c>
      <c r="L13" s="174"/>
    </row>
    <row r="14" spans="1:12" ht="13.5" thickBot="1">
      <c r="A14" s="23"/>
      <c r="B14" s="35"/>
      <c r="C14" s="35"/>
      <c r="D14" s="35"/>
      <c r="E14" s="35"/>
      <c r="F14" s="27"/>
      <c r="G14" s="35"/>
      <c r="H14" s="35"/>
      <c r="I14" s="35"/>
      <c r="J14" s="35"/>
      <c r="K14" s="27"/>
      <c r="L14" s="124"/>
    </row>
    <row r="15" spans="1:12" ht="15">
      <c r="A15" s="26"/>
      <c r="B15" s="15"/>
      <c r="C15" s="15"/>
      <c r="D15" s="15"/>
      <c r="E15" s="15"/>
      <c r="F15" s="16"/>
      <c r="G15" s="15"/>
      <c r="H15" s="15"/>
      <c r="I15" s="15"/>
      <c r="J15" s="15"/>
      <c r="K15" s="16"/>
      <c r="L15" s="125"/>
    </row>
    <row r="16" spans="1:12" ht="15.75">
      <c r="A16" s="23"/>
      <c r="B16" s="18"/>
      <c r="C16" s="19"/>
      <c r="D16" s="19"/>
      <c r="E16" s="18" t="s">
        <v>235</v>
      </c>
      <c r="F16" s="20"/>
      <c r="G16" s="18"/>
      <c r="H16" s="19"/>
      <c r="I16" s="19"/>
      <c r="J16" s="19"/>
      <c r="K16" s="126" t="str">
        <f>IF(COUNTA('Stevedores Inspection checklist'!E5:G67)=ROWS('Stevedores Inspection checklist'!E5:G67),IF(AND(J6&gt;=0.6,J7&gt;=0.6,J8&gt;=0.6,J11&gt;=0.6,J12&gt;=0.6,I13&gt;=0.75),"Passed","Failed"),"Not completed")</f>
        <v>Not completed</v>
      </c>
      <c r="L16" s="123"/>
    </row>
    <row r="17" spans="1:12" ht="15" customHeight="1">
      <c r="A17" s="23"/>
      <c r="B17" s="18"/>
      <c r="C17" s="19"/>
      <c r="D17" s="19"/>
      <c r="E17" s="18"/>
      <c r="F17" s="20"/>
      <c r="G17" s="18"/>
      <c r="H17" s="19"/>
      <c r="I17" s="19"/>
      <c r="J17" s="19"/>
      <c r="K17" s="20"/>
      <c r="L17" s="123"/>
    </row>
    <row r="18" spans="1:12" ht="16.5" thickBot="1">
      <c r="A18" s="46"/>
      <c r="B18" s="45"/>
      <c r="C18" s="45"/>
      <c r="D18" s="45"/>
      <c r="E18" s="45"/>
      <c r="F18" s="51"/>
      <c r="G18" s="45"/>
      <c r="H18" s="45"/>
      <c r="I18" s="175">
        <f>IF(K16="Passed",L11,"")</f>
      </c>
      <c r="J18" s="175"/>
      <c r="K18" s="175"/>
      <c r="L18" s="176"/>
    </row>
    <row r="19" spans="1:11" ht="15.75">
      <c r="A19" s="27"/>
      <c r="B19" s="25"/>
      <c r="C19" s="25"/>
      <c r="D19" s="25"/>
      <c r="E19" s="25"/>
      <c r="F19" s="34"/>
      <c r="G19" s="25"/>
      <c r="H19" s="25"/>
      <c r="I19" s="42"/>
      <c r="J19" s="43"/>
      <c r="K19" s="43"/>
    </row>
    <row r="20" spans="1:12" ht="15.75">
      <c r="A20" s="145" t="s">
        <v>127</v>
      </c>
      <c r="B20" s="145"/>
      <c r="C20" s="35"/>
      <c r="D20" s="35"/>
      <c r="E20" s="35"/>
      <c r="F20" s="35"/>
      <c r="G20" s="35"/>
      <c r="H20" s="35"/>
      <c r="I20" s="35"/>
      <c r="J20" s="35"/>
      <c r="K20" s="32"/>
      <c r="L20" s="32"/>
    </row>
    <row r="21" spans="1:12" ht="17.25" customHeight="1">
      <c r="A21" s="146" t="s">
        <v>128</v>
      </c>
      <c r="B21" s="146"/>
      <c r="C21" s="35"/>
      <c r="D21" s="35"/>
      <c r="E21" s="35"/>
      <c r="F21" s="35"/>
      <c r="G21" s="35"/>
      <c r="H21" s="35"/>
      <c r="I21" s="35"/>
      <c r="J21" s="35"/>
      <c r="K21" s="32"/>
      <c r="L21" s="32"/>
    </row>
    <row r="22" spans="1:14" ht="15.75">
      <c r="A22" s="146" t="s">
        <v>133</v>
      </c>
      <c r="B22" s="146"/>
      <c r="C22" s="35"/>
      <c r="D22" s="35"/>
      <c r="E22" s="35"/>
      <c r="F22" s="35"/>
      <c r="G22" s="35"/>
      <c r="H22" s="35"/>
      <c r="I22" s="35"/>
      <c r="J22" s="35"/>
      <c r="K22" s="32"/>
      <c r="L22" s="32"/>
      <c r="M22" s="32"/>
      <c r="N22" s="32"/>
    </row>
    <row r="23" spans="1:14" ht="15.75">
      <c r="A23" s="147" t="s">
        <v>134</v>
      </c>
      <c r="B23" s="147"/>
      <c r="C23" s="35"/>
      <c r="D23" s="35"/>
      <c r="E23" s="35"/>
      <c r="F23" s="35"/>
      <c r="G23" s="35"/>
      <c r="H23" s="35"/>
      <c r="I23" s="35"/>
      <c r="J23" s="35"/>
      <c r="K23" s="32"/>
      <c r="L23" s="32"/>
      <c r="M23" s="32"/>
      <c r="N23" s="32"/>
    </row>
    <row r="24" spans="1:14" s="1" customFormat="1" ht="15.75">
      <c r="A24" s="147" t="s">
        <v>214</v>
      </c>
      <c r="B24" s="147"/>
      <c r="C24" s="35"/>
      <c r="D24" s="35"/>
      <c r="E24" s="35"/>
      <c r="F24" s="35"/>
      <c r="G24" s="35"/>
      <c r="H24" s="35"/>
      <c r="I24" s="35"/>
      <c r="J24" s="35"/>
      <c r="K24" s="32"/>
      <c r="L24" s="32"/>
      <c r="M24" s="32"/>
      <c r="N24" s="32"/>
    </row>
    <row r="25" spans="1:14" s="1" customFormat="1" ht="15.75">
      <c r="A25" s="146" t="s">
        <v>129</v>
      </c>
      <c r="B25" s="146"/>
      <c r="C25" s="35"/>
      <c r="D25" s="35"/>
      <c r="E25" s="35"/>
      <c r="F25" s="35"/>
      <c r="G25" s="35"/>
      <c r="H25" s="35"/>
      <c r="I25" s="35"/>
      <c r="J25" s="35"/>
      <c r="K25" s="32"/>
      <c r="L25" s="32"/>
      <c r="M25" s="32"/>
      <c r="N25" s="32"/>
    </row>
    <row r="26" spans="1:14" ht="15.75">
      <c r="A26" s="146"/>
      <c r="B26" s="146"/>
      <c r="C26" s="35"/>
      <c r="D26" s="35"/>
      <c r="E26" s="35"/>
      <c r="F26" s="35"/>
      <c r="G26" s="35"/>
      <c r="H26" s="35"/>
      <c r="I26" s="35"/>
      <c r="J26" s="35"/>
      <c r="K26" s="32"/>
      <c r="L26" s="32"/>
      <c r="M26" s="32"/>
      <c r="N26" s="32"/>
    </row>
    <row r="27" spans="1:14" ht="15.75">
      <c r="A27" s="147" t="s">
        <v>130</v>
      </c>
      <c r="B27" s="147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2"/>
      <c r="N27" s="32"/>
    </row>
    <row r="28" spans="6:14" ht="12.75">
      <c r="F28" s="1"/>
      <c r="K28" s="1"/>
      <c r="L28" s="1"/>
      <c r="M28" s="32"/>
      <c r="N28" s="32"/>
    </row>
    <row r="29" spans="13:14" ht="12.75">
      <c r="M29" s="27"/>
      <c r="N29" s="32"/>
    </row>
    <row r="30" spans="13:14" ht="12.75">
      <c r="M30" s="11"/>
      <c r="N30" s="148"/>
    </row>
    <row r="37" spans="2:11" ht="12.75">
      <c r="B37" s="3"/>
      <c r="C37" s="3"/>
      <c r="D37" s="3"/>
      <c r="E37" s="3"/>
      <c r="F37" s="13"/>
      <c r="G37" s="3"/>
      <c r="H37" s="3"/>
      <c r="I37" s="3"/>
      <c r="J37" s="3"/>
      <c r="K37" s="13"/>
    </row>
    <row r="47" spans="2:11" ht="12.75">
      <c r="B47" s="3"/>
      <c r="C47" s="3"/>
      <c r="D47" s="3"/>
      <c r="E47" s="3"/>
      <c r="F47" s="13"/>
      <c r="G47" s="3"/>
      <c r="H47" s="3"/>
      <c r="I47" s="3"/>
      <c r="J47" s="3"/>
      <c r="K47" s="13"/>
    </row>
    <row r="96" spans="2:11" ht="12.75">
      <c r="B96" s="4"/>
      <c r="C96" s="4"/>
      <c r="D96" s="4"/>
      <c r="E96" s="4"/>
      <c r="F96" s="14"/>
      <c r="G96" s="4"/>
      <c r="H96" s="4"/>
      <c r="I96" s="4"/>
      <c r="J96" s="4"/>
      <c r="K96" s="14"/>
    </row>
  </sheetData>
  <sheetProtection sheet="1"/>
  <mergeCells count="3">
    <mergeCell ref="B1:E1"/>
    <mergeCell ref="L11:L13"/>
    <mergeCell ref="I18:L18"/>
  </mergeCells>
  <conditionalFormatting sqref="J6:J8 J11:J12">
    <cfRule type="expression" priority="2" dxfId="8" stopIfTrue="1">
      <formula>IF(K6="Not completed",1,0)</formula>
    </cfRule>
    <cfRule type="cellIs" priority="3" dxfId="10" operator="lessThan" stopIfTrue="1">
      <formula>0.6</formula>
    </cfRule>
    <cfRule type="cellIs" priority="4" dxfId="9" operator="greaterThanOrEqual" stopIfTrue="1">
      <formula>0.6</formula>
    </cfRule>
  </conditionalFormatting>
  <conditionalFormatting sqref="K14:K15">
    <cfRule type="cellIs" priority="8" dxfId="7" operator="equal" stopIfTrue="1">
      <formula>"Passed"</formula>
    </cfRule>
    <cfRule type="cellIs" priority="9" dxfId="6" operator="equal" stopIfTrue="1">
      <formula>"Failed"</formula>
    </cfRule>
  </conditionalFormatting>
  <conditionalFormatting sqref="K13">
    <cfRule type="cellIs" priority="10" dxfId="7" operator="equal" stopIfTrue="1">
      <formula>"Passed"</formula>
    </cfRule>
    <cfRule type="cellIs" priority="11" dxfId="6" operator="equal" stopIfTrue="1">
      <formula>"Failed"</formula>
    </cfRule>
    <cfRule type="cellIs" priority="12" dxfId="11" operator="equal" stopIfTrue="1">
      <formula>"Not completed"</formula>
    </cfRule>
  </conditionalFormatting>
  <conditionalFormatting sqref="K16">
    <cfRule type="cellIs" priority="13" dxfId="10" operator="equal" stopIfTrue="1">
      <formula>"Failed"</formula>
    </cfRule>
    <cfRule type="cellIs" priority="14" dxfId="9" operator="equal" stopIfTrue="1">
      <formula>"Passed"</formula>
    </cfRule>
    <cfRule type="cellIs" priority="15" dxfId="8" operator="equal" stopIfTrue="1">
      <formula>"Not completed"</formula>
    </cfRule>
  </conditionalFormatting>
  <conditionalFormatting sqref="K6:K12">
    <cfRule type="cellIs" priority="16" dxfId="7" operator="equal" stopIfTrue="1">
      <formula>"Passed"</formula>
    </cfRule>
    <cfRule type="cellIs" priority="17" dxfId="6" operator="equal" stopIfTrue="1">
      <formula>"Failed"</formula>
    </cfRule>
    <cfRule type="cellIs" priority="18" dxfId="5" operator="equal" stopIfTrue="1">
      <formula>"Not completed"</formula>
    </cfRule>
  </conditionalFormatting>
  <conditionalFormatting sqref="C2:D2">
    <cfRule type="cellIs" priority="19" dxfId="4" operator="equal" stopIfTrue="1">
      <formula>0</formula>
    </cfRule>
  </conditionalFormatting>
  <conditionalFormatting sqref="I18:I19">
    <cfRule type="expression" priority="20" dxfId="2" stopIfTrue="1">
      <formula>IF(AND(J12="",K16="passed"),1,0)</formula>
    </cfRule>
  </conditionalFormatting>
  <conditionalFormatting sqref="L11:L13">
    <cfRule type="expression" priority="1" dxfId="2" stopIfTrue="1">
      <formula>IF(J12="",1,0)</formula>
    </cfRule>
  </conditionalFormatting>
  <conditionalFormatting sqref="M22:N22">
    <cfRule type="expression" priority="38" dxfId="0" stopIfTrue="1">
      <formula>IF(O21="Passed",1,0)</formula>
    </cfRule>
  </conditionalFormatting>
  <conditionalFormatting sqref="K20:L20">
    <cfRule type="expression" priority="46" dxfId="0" stopIfTrue="1">
      <formula>IF(M21="Passed",1,0)</formula>
    </cfRule>
  </conditionalFormatting>
  <printOptions/>
  <pageMargins left="0.75" right="0.75" top="1" bottom="1" header="0.5" footer="0.5"/>
  <pageSetup fitToHeight="1" fitToWidth="1" orientation="landscape" paperSize="9" scale="8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Seatrade Reefer Chartering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de Jongh</dc:creator>
  <cp:keywords/>
  <dc:description/>
  <cp:lastModifiedBy>PdeJongh</cp:lastModifiedBy>
  <cp:lastPrinted>2018-04-03T09:06:46Z</cp:lastPrinted>
  <dcterms:created xsi:type="dcterms:W3CDTF">2007-06-04T16:18:10Z</dcterms:created>
  <dcterms:modified xsi:type="dcterms:W3CDTF">2018-06-20T10:00:23Z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escription0">
    <vt:lpwstr/>
  </property>
  <property fmtid="{D5CDD505-2E9C-101B-9397-08002B2CF9AE}" pid="4" name="Applicable for">
    <vt:lpwstr>QA</vt:lpwstr>
  </property>
  <property fmtid="{D5CDD505-2E9C-101B-9397-08002B2CF9AE}" pid="5" name="Maintained by">
    <vt:lpwstr>FLE</vt:lpwstr>
  </property>
  <property fmtid="{D5CDD505-2E9C-101B-9397-08002B2CF9AE}" pid="6" name="SRC, Owner, Agent">
    <vt:lpwstr>SRC, Owner, Agent</vt:lpwstr>
  </property>
</Properties>
</file>